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F:\Employee Benefits\Data Analytics\1 Client Working Versions\City of Camden\PY 2026\Chapter 78\"/>
    </mc:Choice>
  </mc:AlternateContent>
  <xr:revisionPtr revIDLastSave="0" documentId="13_ncr:1_{06ACB42B-7C35-462D-8E7E-71C9B739CC9E}" xr6:coauthVersionLast="47" xr6:coauthVersionMax="47" xr10:uidLastSave="{00000000-0000-0000-0000-000000000000}"/>
  <workbookProtection workbookAlgorithmName="SHA-512" workbookHashValue="uonmO1O5maaTf/075z4ImaPmoD/QWiN4Cq7UZsSSDNr47Q8HWGZhLGerwqo9VYPKsxDE+v2mr8R10C8We2LTKg==" workbookSaltValue="7P3tS+P37/ZyBNaX0NmnWQ==" workbookSpinCount="100000" lockStructure="1"/>
  <bookViews>
    <workbookView xWindow="28680" yWindow="-120" windowWidth="29040" windowHeight="15720" xr2:uid="{55EB9A1C-1E66-48B7-B0FC-063A7AD9C032}"/>
  </bookViews>
  <sheets>
    <sheet name="Benefit Contribution Calculator" sheetId="1" r:id="rId1"/>
    <sheet name="Ch 78 Contribution %s" sheetId="4" state="hidden" r:id="rId2"/>
    <sheet name="2026 Premium" sheetId="5" state="hidden" r:id="rId3"/>
    <sheet name="Sheet1" sheetId="6" state="hidden" r:id="rId4"/>
  </sheets>
  <definedNames>
    <definedName name="_xlnm.Print_Area" localSheetId="0">'Benefit Contribution Calculator'!$A$1:$F$92</definedName>
    <definedName name="_xlnm.Print_Area" localSheetId="3">Sheet1!$A$1:$K$37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E54" i="1" l="1"/>
  <c r="L21" i="5"/>
  <c r="L20" i="5"/>
  <c r="L19" i="5"/>
  <c r="L18" i="5"/>
  <c r="I36" i="1"/>
  <c r="E56" i="1" s="1"/>
  <c r="K17" i="5" l="1"/>
  <c r="S17" i="5" l="1"/>
  <c r="R17" i="5"/>
  <c r="Q17" i="5"/>
  <c r="P17" i="5"/>
  <c r="O17" i="5"/>
  <c r="N17" i="5"/>
  <c r="M17" i="5"/>
  <c r="J17" i="5"/>
  <c r="I17" i="5"/>
  <c r="H17" i="5"/>
  <c r="G17" i="5"/>
  <c r="F17" i="5"/>
  <c r="E17" i="5"/>
  <c r="D17" i="5"/>
  <c r="D58" i="5"/>
  <c r="C21" i="5"/>
  <c r="C20" i="5"/>
  <c r="C19" i="5"/>
  <c r="C18" i="5"/>
  <c r="C47" i="5" l="1" a="1"/>
  <c r="D48" i="5" a="1"/>
  <c r="D49" i="5" s="1"/>
  <c r="C47" i="5" l="1"/>
  <c r="C61" i="5" s="1"/>
  <c r="C55" i="5"/>
  <c r="C69" i="5" s="1"/>
  <c r="C54" i="5"/>
  <c r="C68" i="5" s="1"/>
  <c r="C53" i="5"/>
  <c r="C67" i="5" s="1"/>
  <c r="C51" i="5"/>
  <c r="C65" i="5" s="1"/>
  <c r="C50" i="5"/>
  <c r="C64" i="5" s="1"/>
  <c r="C49" i="5"/>
  <c r="C63" i="5" s="1"/>
  <c r="C48" i="5"/>
  <c r="C62" i="5" s="1"/>
  <c r="C52" i="5"/>
  <c r="C66" i="5" s="1"/>
  <c r="D47" i="5"/>
  <c r="D48" i="5"/>
  <c r="D51" i="5"/>
  <c r="D54" i="5"/>
  <c r="D52" i="5"/>
  <c r="D50" i="5"/>
  <c r="D53" i="5"/>
  <c r="H36" i="1" l="1"/>
  <c r="E68" i="1"/>
  <c r="E74" i="1"/>
  <c r="H30" i="1"/>
  <c r="J38" i="1"/>
  <c r="I38" i="1"/>
  <c r="X24" i="5" l="1"/>
  <c r="W24" i="5"/>
  <c r="V24" i="5"/>
  <c r="H54" i="1" l="1"/>
  <c r="H58" i="1" s="1"/>
  <c r="E58" i="1" s="1"/>
  <c r="E78" i="1"/>
  <c r="E62" i="1" l="1"/>
  <c r="H38" i="1" l="1"/>
  <c r="E60" i="1" l="1"/>
  <c r="I30" i="1"/>
  <c r="B32" i="1"/>
  <c r="B34" i="1" l="1"/>
  <c r="B36" i="1" s="1"/>
  <c r="H46" i="1"/>
  <c r="E72" i="1" s="1"/>
  <c r="H42" i="1"/>
  <c r="E66" i="1" l="1"/>
  <c r="H66" i="1" s="1"/>
  <c r="H50" i="1"/>
  <c r="H51" i="1" s="1"/>
  <c r="B50" i="1"/>
  <c r="B38" i="1"/>
  <c r="B40" i="1" s="1"/>
  <c r="B42" i="1" s="1"/>
  <c r="B44" i="1" s="1"/>
  <c r="B46" i="1" s="1"/>
  <c r="B48" i="1" s="1"/>
  <c r="H72" i="1" l="1"/>
  <c r="H60" i="1"/>
  <c r="H82" i="1" l="1"/>
  <c r="H70" i="1"/>
  <c r="E70" i="1" s="1"/>
  <c r="H76" i="1"/>
  <c r="E76" i="1" s="1"/>
  <c r="H78" i="1" s="1"/>
  <c r="H64" i="1"/>
  <c r="E64" i="1" l="1"/>
  <c r="E80" i="1" s="1"/>
  <c r="H80" i="1"/>
  <c r="H90" i="1" l="1"/>
  <c r="H91" i="1"/>
  <c r="B8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tc={0E1CA464-4830-4C99-8BFE-50EA9E77CEB3}</author>
  </authors>
  <commentList>
    <comment ref="D11" authorId="0" shapeId="0" xr:uid="{0E1CA464-4830-4C99-8BFE-50EA9E77CEB3}">
      <text>
        <t>[Threaded comment]
Your version of Excel allows you to read this threaded comment; however, any edits to it will get removed if the file is opened in a newer version of Excel. Learn more: https://go.microsoft.com/fwlink/?linkid=870924
Comment:
    Rx Plan names do not matter. Default to only pulling in the Medical plan names for the Calculator drop downs.</t>
      </text>
    </comment>
  </commentList>
</comments>
</file>

<file path=xl/sharedStrings.xml><?xml version="1.0" encoding="utf-8"?>
<sst xmlns="http://schemas.openxmlformats.org/spreadsheetml/2006/main" count="333" uniqueCount="187">
  <si>
    <t>Year 1</t>
  </si>
  <si>
    <t>Year 2</t>
  </si>
  <si>
    <t>Year 3</t>
  </si>
  <si>
    <t>Year 4</t>
  </si>
  <si>
    <t>Percent of Premium Rates for Contribution Development</t>
  </si>
  <si>
    <t>Salary Range</t>
  </si>
  <si>
    <t>Employee</t>
  </si>
  <si>
    <t>Employee + 1</t>
  </si>
  <si>
    <t>Employee + Family</t>
  </si>
  <si>
    <t>Employee + Child(ren)</t>
  </si>
  <si>
    <t>Under 20,000</t>
  </si>
  <si>
    <t>20,000-24,999.99</t>
  </si>
  <si>
    <t>25,000-29,999.99</t>
  </si>
  <si>
    <t>30,000-34,999.99</t>
  </si>
  <si>
    <t>35,000-39,999.99</t>
  </si>
  <si>
    <t>40,000-44,999.99</t>
  </si>
  <si>
    <t>45,000-49,999.99</t>
  </si>
  <si>
    <t>50,000-54,999.99</t>
  </si>
  <si>
    <t>55,000-59,999.99</t>
  </si>
  <si>
    <t>60,000-64,999.99</t>
  </si>
  <si>
    <t>65,000-69,999.99</t>
  </si>
  <si>
    <t>70,000-74,999.99</t>
  </si>
  <si>
    <t>75,000-79,999.99</t>
  </si>
  <si>
    <t>80,000-84,999.99</t>
  </si>
  <si>
    <t>85,000-89,999.99</t>
  </si>
  <si>
    <t>90,000-94,999.99</t>
  </si>
  <si>
    <t>95,000-99,999.99</t>
  </si>
  <si>
    <t>100,000-104,999.99</t>
  </si>
  <si>
    <t>105,000-109.999.99</t>
  </si>
  <si>
    <t>110,000-114,999.99</t>
  </si>
  <si>
    <t>115,000-119,999.99</t>
  </si>
  <si>
    <t>120,000-124,999.99</t>
  </si>
  <si>
    <t>125,000-129,999.99</t>
  </si>
  <si>
    <t>130,000-134,999.99</t>
  </si>
  <si>
    <t>135,000-139,999.99</t>
  </si>
  <si>
    <t>140,000 and Over</t>
  </si>
  <si>
    <t>Single</t>
  </si>
  <si>
    <t>Adult Child Rate</t>
  </si>
  <si>
    <t>Medical Rate</t>
  </si>
  <si>
    <t>Rx Rate</t>
  </si>
  <si>
    <t>Employee + Spouse</t>
  </si>
  <si>
    <t>Medical</t>
  </si>
  <si>
    <t>Rx</t>
  </si>
  <si>
    <t>NTU</t>
  </si>
  <si>
    <t>Employee Class</t>
  </si>
  <si>
    <t>Combined Rate</t>
  </si>
  <si>
    <t>Annual rate</t>
  </si>
  <si>
    <t>Annual Contrib</t>
  </si>
  <si>
    <t>Per Pay</t>
  </si>
  <si>
    <t>Instructions</t>
  </si>
  <si>
    <t>1.</t>
  </si>
  <si>
    <t>Important Note</t>
  </si>
  <si>
    <t>This tool is intended to estimate your contributions under NJ Chapter 78 2011, based on your inputs. The results provided are an estimate only. Actual contributions may vary.</t>
  </si>
  <si>
    <t>BENECARD</t>
  </si>
  <si>
    <t>COVERAGE LEVEL</t>
  </si>
  <si>
    <t xml:space="preserve">LOCAL 3 </t>
  </si>
  <si>
    <t>LOCAL 617</t>
  </si>
  <si>
    <t>LOCAL 68</t>
  </si>
  <si>
    <t>C.A.S.A.</t>
  </si>
  <si>
    <t>LOCAL 32</t>
  </si>
  <si>
    <t>BLDG TRADES</t>
  </si>
  <si>
    <t>NTA</t>
  </si>
  <si>
    <t>NON-UNION</t>
  </si>
  <si>
    <t xml:space="preserve">HMO 10 </t>
  </si>
  <si>
    <t>HMO 1525</t>
  </si>
  <si>
    <t>HMO 2020</t>
  </si>
  <si>
    <t>HMO 2035</t>
  </si>
  <si>
    <t>PPO 15 (OAMC)</t>
  </si>
  <si>
    <t>PPO 1525 (OAMC)</t>
  </si>
  <si>
    <t>PPO 2020 (OAMC)</t>
  </si>
  <si>
    <t>PPO 2035 (OAMC)</t>
  </si>
  <si>
    <t>PPO 10 (OAMC)</t>
  </si>
  <si>
    <t>1.5% of Salary</t>
  </si>
  <si>
    <t>Alternative Minimum Contribution</t>
  </si>
  <si>
    <t>Contrib by Formula</t>
  </si>
  <si>
    <t>HDHP</t>
  </si>
  <si>
    <t>School Employees -  2018 Monthly ACTIVE Premiums</t>
  </si>
  <si>
    <r>
      <t xml:space="preserve">* </t>
    </r>
    <r>
      <rPr>
        <i/>
        <sz val="10"/>
        <color indexed="8"/>
        <rFont val="Arial"/>
        <family val="2"/>
      </rPr>
      <t xml:space="preserve">Rx rates for 2018 per Jacquelyn Maddren 03/26/18 </t>
    </r>
  </si>
  <si>
    <t xml:space="preserve">Rx </t>
  </si>
  <si>
    <t>Prescription Drug Plan</t>
  </si>
  <si>
    <t>Prescription Drug Tier</t>
  </si>
  <si>
    <t>No Medical Election</t>
  </si>
  <si>
    <t>No Prescription Drug Election</t>
  </si>
  <si>
    <t>F.</t>
  </si>
  <si>
    <t>E.</t>
  </si>
  <si>
    <t>A.</t>
  </si>
  <si>
    <t>B.</t>
  </si>
  <si>
    <t>C.</t>
  </si>
  <si>
    <t>D.</t>
  </si>
  <si>
    <t>Medical Per Pay Contribution</t>
  </si>
  <si>
    <t>Prescription Drug Premium</t>
  </si>
  <si>
    <t>Prescription Drug Contribution %</t>
  </si>
  <si>
    <t>Prescription Drug Per Pay Contribution</t>
  </si>
  <si>
    <t>G.</t>
  </si>
  <si>
    <t>Total Per Pay Contribution</t>
  </si>
  <si>
    <t>Total</t>
  </si>
  <si>
    <t>Dental</t>
  </si>
  <si>
    <t>Dental Plan</t>
  </si>
  <si>
    <t>Vision</t>
  </si>
  <si>
    <t>Vision Plan</t>
  </si>
  <si>
    <t>No Dental Election</t>
  </si>
  <si>
    <t>No Vision Election</t>
  </si>
  <si>
    <t>Dental Tier</t>
  </si>
  <si>
    <t>Dental Rate</t>
  </si>
  <si>
    <t>Vision Rate</t>
  </si>
  <si>
    <t>Vision Tier</t>
  </si>
  <si>
    <t>Dental Premium</t>
  </si>
  <si>
    <t>Dental Contribution %</t>
  </si>
  <si>
    <t>Dental Per Pay Contribution</t>
  </si>
  <si>
    <t>Vision Premium</t>
  </si>
  <si>
    <t>Vision Contribution %</t>
  </si>
  <si>
    <t>Vision Per Pay Contribution</t>
  </si>
  <si>
    <t>H.</t>
  </si>
  <si>
    <t>I.</t>
  </si>
  <si>
    <t>J.</t>
  </si>
  <si>
    <t>K.</t>
  </si>
  <si>
    <t>L.</t>
  </si>
  <si>
    <t>M.</t>
  </si>
  <si>
    <t>6. Select your prescription drug contract tier (Single, Employee + Spouse, Employee + Child(ren), or Family).</t>
  </si>
  <si>
    <t>7. Select your dental plan.</t>
  </si>
  <si>
    <t>8. Select your dental contract tier (Single, Employee + Spouse, Employee + Child(ren), or Family).</t>
  </si>
  <si>
    <t>9. Select your vision plan.</t>
  </si>
  <si>
    <t>10. Select your vision contract tier (Single, Employee + Spouse, Employee + Child(ren), or Family).</t>
  </si>
  <si>
    <t>11. Enter your annual salary.</t>
  </si>
  <si>
    <t>Chapter 44 % of Salary Contribution</t>
  </si>
  <si>
    <t>New</t>
  </si>
  <si>
    <t>Percent of Salary Rates for Contribution Development</t>
  </si>
  <si>
    <t>Employee Only</t>
  </si>
  <si>
    <t>Waive</t>
  </si>
  <si>
    <t>Employee &amp; Spouse</t>
  </si>
  <si>
    <t>Employee &amp; Child(ren)</t>
  </si>
  <si>
    <t>Employee &amp; Family</t>
  </si>
  <si>
    <t>Up to $40,000</t>
  </si>
  <si>
    <t>$40,001 - $50,000</t>
  </si>
  <si>
    <t>$50,001 - $60,000</t>
  </si>
  <si>
    <t>$60,001 - $70,000</t>
  </si>
  <si>
    <t>$70,001 - $80,000</t>
  </si>
  <si>
    <t>$80,001 - $90,000</t>
  </si>
  <si>
    <t>$90,001 - $100,000</t>
  </si>
  <si>
    <t>$100,001 - $125,000</t>
  </si>
  <si>
    <t>&gt;$125k treated as if $125k</t>
  </si>
  <si>
    <t>Garden State Health Plan</t>
  </si>
  <si>
    <t>NJ Educators Health Plan</t>
  </si>
  <si>
    <t>$15/$25/$25 Plan</t>
  </si>
  <si>
    <t>Employment Status</t>
  </si>
  <si>
    <t>Active</t>
  </si>
  <si>
    <t>Retiree</t>
  </si>
  <si>
    <t>Medical/Prescription Tier</t>
  </si>
  <si>
    <t>Medical/Prescription Plan</t>
  </si>
  <si>
    <t>Annual Salary / Pension</t>
  </si>
  <si>
    <t>Medical/Prescription Premium</t>
  </si>
  <si>
    <t>Medical/Prescription Contribution %</t>
  </si>
  <si>
    <t>No Tier Election</t>
  </si>
  <si>
    <t>Pharmacy</t>
  </si>
  <si>
    <t>Actives</t>
  </si>
  <si>
    <t>Retirees</t>
  </si>
  <si>
    <t>Rx: 3/10/10</t>
  </si>
  <si>
    <t>Rx: 7/16/35</t>
  </si>
  <si>
    <t>Rx: 3/18/46</t>
  </si>
  <si>
    <t>Rx: 7/16</t>
  </si>
  <si>
    <t>Rx: 10/22/44</t>
  </si>
  <si>
    <t>Rx: 6/12/24</t>
  </si>
  <si>
    <t>Active Plans</t>
  </si>
  <si>
    <t>Retiree Plans</t>
  </si>
  <si>
    <t xml:space="preserve"> </t>
  </si>
  <si>
    <t>Input:</t>
  </si>
  <si>
    <t>List</t>
  </si>
  <si>
    <t>3. Select your Medical/Prescription Drug contract tier.</t>
  </si>
  <si>
    <t>1. Select your Employment Status (Active or Retiree).</t>
  </si>
  <si>
    <t>4. Select your Medical/Precription Drug plan. (May have to scroll up/down to see eligible plan).</t>
  </si>
  <si>
    <t>5. Enter your annual salary or pension.</t>
  </si>
  <si>
    <t>Based on the inputs above, the calculator will determine the monthly cost of medical and prescription drug coverage for you and your family, the percentage contribution you owe under Chapter 78 for each line of coverage, and your total per-pay contributions for coverage.</t>
  </si>
  <si>
    <t>12 Month</t>
  </si>
  <si>
    <t>26 Pays</t>
  </si>
  <si>
    <t>AC POS II $10</t>
  </si>
  <si>
    <t>HMO</t>
  </si>
  <si>
    <t>AC POS II $15</t>
  </si>
  <si>
    <t>Aetna Whole Health (OMNIA)</t>
  </si>
  <si>
    <t>HMO $10</t>
  </si>
  <si>
    <t>HMO $20/$30</t>
  </si>
  <si>
    <t>AC POS II $15/$25</t>
  </si>
  <si>
    <t>HMO $15/$25</t>
  </si>
  <si>
    <t>2026 Monthly ACTIVE Premiums</t>
  </si>
  <si>
    <t>AC POS II $20</t>
  </si>
  <si>
    <t>AC POS II 2019</t>
  </si>
  <si>
    <t>AC POS II NJ Direct</t>
  </si>
  <si>
    <t>2. All employees are 12 month employees with 27 pays.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</si>
</sst>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quot;$&quot;#,##0.00"/>
    <numFmt numFmtId="165" formatCode="0.0%"/>
    <numFmt numFmtId="166" formatCode="_(&quot;$&quot;* #,##0.00_);_(&quot;$&quot;* \(#,##0.00\);_(&quot;$&quot;* &quot;-&quot;???_);_(@_)"/>
    <numFmt numFmtId="167" formatCode="0."/>
  </numFmts>
  <fonts count="27">
    <font>
      <sz val="11"/>
      <color theme="1"/>
      <name val="Calibri"/>
      <family val="2"/>
      <scheme val="minor"/>
    </font>
    <font>
      <b/>
      <sz val="11"/>
      <color theme="1"/>
      <name val="Calibri"/>
      <family val="2"/>
      <scheme val="minor"/>
    </font>
    <font>
      <sz val="10"/>
      <name val="Arial"/>
      <family val="2"/>
    </font>
    <font>
      <b/>
      <sz val="14"/>
      <color rgb="FFFF0000"/>
      <name val="Calibri"/>
      <family val="2"/>
      <scheme val="minor"/>
    </font>
    <font>
      <b/>
      <sz val="12"/>
      <color theme="0"/>
      <name val="Calibri"/>
      <family val="2"/>
      <scheme val="minor"/>
    </font>
    <font>
      <sz val="11"/>
      <color rgb="FF000000"/>
      <name val="Calibri"/>
      <family val="2"/>
      <scheme val="minor"/>
    </font>
    <font>
      <sz val="11"/>
      <name val="Calibri"/>
      <family val="2"/>
      <scheme val="minor"/>
    </font>
    <font>
      <sz val="10"/>
      <name val="Arial"/>
      <family val="2"/>
    </font>
    <font>
      <b/>
      <sz val="10"/>
      <name val="Arial"/>
      <family val="2"/>
    </font>
    <font>
      <b/>
      <u/>
      <sz val="11"/>
      <color theme="1"/>
      <name val="Calibri"/>
      <family val="2"/>
      <scheme val="minor"/>
    </font>
    <font>
      <sz val="14"/>
      <color theme="1"/>
      <name val="Arial"/>
      <family val="2"/>
    </font>
    <font>
      <b/>
      <u/>
      <sz val="11"/>
      <color theme="1"/>
      <name val="Arial"/>
      <family val="2"/>
    </font>
    <font>
      <b/>
      <sz val="11"/>
      <color theme="1"/>
      <name val="Arial"/>
      <family val="2"/>
    </font>
    <font>
      <b/>
      <u/>
      <sz val="10"/>
      <color theme="1"/>
      <name val="Arial"/>
      <family val="2"/>
    </font>
    <font>
      <b/>
      <sz val="10"/>
      <color theme="1"/>
      <name val="Arial"/>
      <family val="2"/>
    </font>
    <font>
      <i/>
      <sz val="10"/>
      <color indexed="8"/>
      <name val="Arial"/>
      <family val="2"/>
    </font>
    <font>
      <sz val="10"/>
      <color theme="1"/>
      <name val="Arial"/>
      <family val="2"/>
    </font>
    <font>
      <b/>
      <sz val="11"/>
      <color rgb="FFFF0000"/>
      <name val="Calibri"/>
      <family val="2"/>
      <scheme val="minor"/>
    </font>
    <font>
      <i/>
      <sz val="10"/>
      <color theme="1"/>
      <name val="Calibri"/>
      <family val="2"/>
      <scheme val="minor"/>
    </font>
    <font>
      <b/>
      <sz val="11"/>
      <name val="Arial"/>
      <family val="2"/>
    </font>
    <font>
      <sz val="11"/>
      <color theme="1"/>
      <name val="Calibri"/>
      <family val="2"/>
      <scheme val="minor"/>
    </font>
    <font>
      <sz val="10"/>
      <name val="Arial"/>
      <family val="2"/>
    </font>
    <font>
      <sz val="10"/>
      <name val="Arial Unicode MS"/>
      <family val="2"/>
    </font>
    <font>
      <b/>
      <sz val="11"/>
      <color theme="0"/>
      <name val="Calibri"/>
      <family val="2"/>
      <scheme val="minor"/>
    </font>
    <font>
      <i/>
      <sz val="11"/>
      <color rgb="FF000000"/>
      <name val="Calibri"/>
      <family val="2"/>
      <scheme val="minor"/>
    </font>
    <font>
      <sz val="14"/>
      <name val="Arial"/>
      <family val="2"/>
    </font>
    <font>
      <b/>
      <u/>
      <sz val="10"/>
      <name val="Arial"/>
      <family val="2"/>
    </font>
  </fonts>
  <fills count="13">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4" tint="-0.249977111117893"/>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rgb="FFFFFFCC"/>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6" tint="0.39997558519241921"/>
        <bgColor indexed="64"/>
      </patternFill>
    </fill>
  </fills>
  <borders count="61">
    <border>
      <left/>
      <right/>
      <top/>
      <bottom/>
      <diagonal/>
    </border>
    <border>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thin">
        <color rgb="FF000000"/>
      </right>
      <top/>
      <bottom/>
      <diagonal/>
    </border>
    <border>
      <left/>
      <right style="thin">
        <color rgb="FF000000"/>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000000"/>
      </right>
      <top/>
      <bottom style="medium">
        <color indexed="64"/>
      </bottom>
      <diagonal/>
    </border>
    <border>
      <left/>
      <right style="thin">
        <color rgb="FF000000"/>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style="thin">
        <color indexed="64"/>
      </left>
      <right/>
      <top/>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bottom style="hair">
        <color indexed="64"/>
      </bottom>
      <diagonal/>
    </border>
    <border>
      <left/>
      <right/>
      <top style="hair">
        <color indexed="64"/>
      </top>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s>
  <cellStyleXfs count="10">
    <xf numFmtId="0" fontId="0" fillId="0" borderId="0"/>
    <xf numFmtId="0" fontId="2" fillId="0" borderId="0"/>
    <xf numFmtId="9" fontId="7" fillId="0" borderId="0" applyNumberFormat="0" applyFill="0" applyBorder="0" applyAlignment="0" applyProtection="0"/>
    <xf numFmtId="0" fontId="2" fillId="0" borderId="0"/>
    <xf numFmtId="0" fontId="21" fillId="0" borderId="0"/>
    <xf numFmtId="0" fontId="22" fillId="0" borderId="0"/>
    <xf numFmtId="0" fontId="2" fillId="0" borderId="0"/>
    <xf numFmtId="0" fontId="20" fillId="0" borderId="0"/>
    <xf numFmtId="9" fontId="20" fillId="0" borderId="0" applyFont="0" applyFill="0" applyBorder="0" applyAlignment="0" applyProtection="0"/>
    <xf numFmtId="9" fontId="20" fillId="0" borderId="0" applyFont="0" applyFill="0" applyBorder="0" applyAlignment="0" applyProtection="0"/>
  </cellStyleXfs>
  <cellXfs count="207">
    <xf numFmtId="0" fontId="0" fillId="0" borderId="0" xfId="0"/>
    <xf numFmtId="0" fontId="2" fillId="0" borderId="0" xfId="1"/>
    <xf numFmtId="0" fontId="2" fillId="2" borderId="0" xfId="1" applyFill="1"/>
    <xf numFmtId="0" fontId="3" fillId="2" borderId="1" xfId="1" applyFont="1" applyFill="1" applyBorder="1"/>
    <xf numFmtId="0" fontId="2" fillId="2" borderId="1" xfId="1" applyFill="1" applyBorder="1"/>
    <xf numFmtId="0" fontId="2" fillId="2" borderId="0" xfId="1" applyFill="1" applyAlignment="1">
      <alignment horizontal="right"/>
    </xf>
    <xf numFmtId="0" fontId="1" fillId="3" borderId="5" xfId="1" applyFont="1" applyFill="1" applyBorder="1" applyAlignment="1">
      <alignment horizontal="center" vertical="center" wrapText="1"/>
    </xf>
    <xf numFmtId="0" fontId="1" fillId="3" borderId="6" xfId="1" applyFont="1" applyFill="1" applyBorder="1" applyAlignment="1">
      <alignment vertical="center" wrapText="1"/>
    </xf>
    <xf numFmtId="0" fontId="1" fillId="3" borderId="7" xfId="1" quotePrefix="1" applyFont="1" applyFill="1" applyBorder="1" applyAlignment="1">
      <alignment horizontal="left" vertical="center" wrapText="1"/>
    </xf>
    <xf numFmtId="0" fontId="1" fillId="3" borderId="8" xfId="1" applyFont="1" applyFill="1" applyBorder="1" applyAlignment="1">
      <alignment vertical="center" wrapText="1"/>
    </xf>
    <xf numFmtId="164" fontId="2" fillId="0" borderId="0" xfId="1" applyNumberFormat="1"/>
    <xf numFmtId="0" fontId="5" fillId="2" borderId="9" xfId="1" applyFont="1" applyFill="1" applyBorder="1" applyAlignment="1">
      <alignment horizontal="right" wrapText="1" readingOrder="1"/>
    </xf>
    <xf numFmtId="10" fontId="5" fillId="2" borderId="10" xfId="1" applyNumberFormat="1" applyFont="1" applyFill="1" applyBorder="1" applyAlignment="1">
      <alignment horizontal="right" wrapText="1" readingOrder="1"/>
    </xf>
    <xf numFmtId="165" fontId="5" fillId="2" borderId="11" xfId="1" applyNumberFormat="1" applyFont="1" applyFill="1" applyBorder="1" applyAlignment="1">
      <alignment horizontal="right" wrapText="1" readingOrder="1"/>
    </xf>
    <xf numFmtId="165" fontId="5" fillId="2" borderId="12" xfId="1" applyNumberFormat="1" applyFont="1" applyFill="1" applyBorder="1" applyAlignment="1">
      <alignment horizontal="right" wrapText="1" readingOrder="1"/>
    </xf>
    <xf numFmtId="165" fontId="5" fillId="2" borderId="10" xfId="1" applyNumberFormat="1" applyFont="1" applyFill="1" applyBorder="1" applyAlignment="1">
      <alignment horizontal="right" wrapText="1" readingOrder="1"/>
    </xf>
    <xf numFmtId="165" fontId="6" fillId="2" borderId="11" xfId="1" applyNumberFormat="1" applyFont="1" applyFill="1" applyBorder="1" applyAlignment="1">
      <alignment horizontal="right" wrapText="1" readingOrder="1"/>
    </xf>
    <xf numFmtId="0" fontId="5" fillId="2" borderId="13" xfId="1" applyFont="1" applyFill="1" applyBorder="1" applyAlignment="1">
      <alignment horizontal="right" wrapText="1" readingOrder="1"/>
    </xf>
    <xf numFmtId="165" fontId="5" fillId="2" borderId="14" xfId="1" applyNumberFormat="1" applyFont="1" applyFill="1" applyBorder="1" applyAlignment="1">
      <alignment horizontal="right" wrapText="1" readingOrder="1"/>
    </xf>
    <xf numFmtId="165" fontId="5" fillId="2" borderId="15" xfId="1" applyNumberFormat="1" applyFont="1" applyFill="1" applyBorder="1" applyAlignment="1">
      <alignment horizontal="right" wrapText="1" readingOrder="1"/>
    </xf>
    <xf numFmtId="165" fontId="5" fillId="2" borderId="16" xfId="1" applyNumberFormat="1" applyFont="1" applyFill="1" applyBorder="1" applyAlignment="1">
      <alignment horizontal="right" wrapText="1" readingOrder="1"/>
    </xf>
    <xf numFmtId="165" fontId="6" fillId="2" borderId="15" xfId="1" applyNumberFormat="1" applyFont="1" applyFill="1" applyBorder="1" applyAlignment="1">
      <alignment horizontal="right" wrapText="1" readingOrder="1"/>
    </xf>
    <xf numFmtId="10" fontId="7" fillId="0" borderId="0" xfId="2" applyNumberFormat="1"/>
    <xf numFmtId="0" fontId="2" fillId="0" borderId="0" xfId="1" applyAlignment="1">
      <alignment vertical="center"/>
    </xf>
    <xf numFmtId="44" fontId="0" fillId="0" borderId="0" xfId="0" applyNumberFormat="1"/>
    <xf numFmtId="0" fontId="0" fillId="0" borderId="0" xfId="0" applyAlignment="1">
      <alignment horizontal="center"/>
    </xf>
    <xf numFmtId="44" fontId="0" fillId="0" borderId="0" xfId="0" applyNumberFormat="1" applyAlignment="1">
      <alignment horizontal="center"/>
    </xf>
    <xf numFmtId="0" fontId="1" fillId="0" borderId="0" xfId="0" applyFont="1"/>
    <xf numFmtId="0" fontId="0" fillId="0" borderId="12" xfId="0" applyBorder="1"/>
    <xf numFmtId="0" fontId="0" fillId="0" borderId="0" xfId="0" quotePrefix="1" applyAlignment="1">
      <alignment horizontal="center"/>
    </xf>
    <xf numFmtId="0" fontId="0" fillId="0" borderId="34" xfId="0" applyBorder="1"/>
    <xf numFmtId="0" fontId="0" fillId="0" borderId="19" xfId="0" applyBorder="1" applyAlignment="1">
      <alignment horizontal="center"/>
    </xf>
    <xf numFmtId="44" fontId="0" fillId="0" borderId="19" xfId="0" applyNumberFormat="1" applyBorder="1" applyAlignment="1">
      <alignment horizontal="center"/>
    </xf>
    <xf numFmtId="0" fontId="0" fillId="0" borderId="35" xfId="0" applyBorder="1"/>
    <xf numFmtId="0" fontId="0" fillId="0" borderId="34" xfId="0" quotePrefix="1" applyBorder="1" applyAlignment="1">
      <alignment horizontal="center"/>
    </xf>
    <xf numFmtId="0" fontId="0" fillId="0" borderId="34" xfId="0" applyBorder="1" applyAlignment="1">
      <alignment horizontal="center"/>
    </xf>
    <xf numFmtId="44" fontId="0" fillId="6" borderId="27" xfId="0" applyNumberFormat="1" applyFill="1" applyBorder="1" applyAlignment="1">
      <alignment horizontal="center"/>
    </xf>
    <xf numFmtId="10" fontId="0" fillId="6" borderId="27" xfId="0" applyNumberFormat="1" applyFill="1" applyBorder="1" applyAlignment="1">
      <alignment horizontal="center"/>
    </xf>
    <xf numFmtId="0" fontId="0" fillId="6" borderId="28" xfId="0" applyFill="1" applyBorder="1"/>
    <xf numFmtId="0" fontId="0" fillId="6" borderId="29" xfId="0" applyFill="1" applyBorder="1"/>
    <xf numFmtId="0" fontId="0" fillId="6" borderId="30" xfId="0" applyFill="1" applyBorder="1"/>
    <xf numFmtId="0" fontId="0" fillId="6" borderId="31" xfId="0" applyFill="1" applyBorder="1"/>
    <xf numFmtId="0" fontId="0" fillId="6" borderId="0" xfId="0" applyFill="1"/>
    <xf numFmtId="0" fontId="0" fillId="6" borderId="12" xfId="0" applyFill="1" applyBorder="1"/>
    <xf numFmtId="0" fontId="0" fillId="8" borderId="28" xfId="0" applyFill="1" applyBorder="1" applyAlignment="1">
      <alignment wrapText="1"/>
    </xf>
    <xf numFmtId="0" fontId="0" fillId="8" borderId="29" xfId="0" applyFill="1" applyBorder="1" applyAlignment="1">
      <alignment wrapText="1"/>
    </xf>
    <xf numFmtId="0" fontId="0" fillId="8" borderId="30" xfId="0" applyFill="1" applyBorder="1" applyAlignment="1">
      <alignment wrapText="1"/>
    </xf>
    <xf numFmtId="0" fontId="0" fillId="8" borderId="32" xfId="0" applyFill="1" applyBorder="1" applyAlignment="1">
      <alignment wrapText="1"/>
    </xf>
    <xf numFmtId="0" fontId="0" fillId="8" borderId="33" xfId="0" applyFill="1" applyBorder="1" applyAlignment="1">
      <alignment wrapText="1"/>
    </xf>
    <xf numFmtId="0" fontId="0" fillId="8" borderId="16" xfId="0" applyFill="1" applyBorder="1" applyAlignment="1">
      <alignment wrapText="1"/>
    </xf>
    <xf numFmtId="0" fontId="0" fillId="7" borderId="27" xfId="0" applyFill="1" applyBorder="1" applyAlignment="1" applyProtection="1">
      <alignment horizontal="center"/>
      <protection locked="0"/>
    </xf>
    <xf numFmtId="44" fontId="0" fillId="7" borderId="27" xfId="0" applyNumberFormat="1" applyFill="1" applyBorder="1" applyAlignment="1" applyProtection="1">
      <alignment horizontal="center"/>
      <protection locked="0"/>
    </xf>
    <xf numFmtId="1" fontId="0" fillId="0" borderId="0" xfId="0" applyNumberFormat="1"/>
    <xf numFmtId="0" fontId="10" fillId="0" borderId="0" xfId="1" applyFont="1" applyAlignment="1">
      <alignment horizontal="center"/>
    </xf>
    <xf numFmtId="0" fontId="11" fillId="5" borderId="20" xfId="1" applyFont="1" applyFill="1" applyBorder="1"/>
    <xf numFmtId="0" fontId="2" fillId="0" borderId="21" xfId="1" applyBorder="1"/>
    <xf numFmtId="164" fontId="2" fillId="0" borderId="22" xfId="1" applyNumberFormat="1" applyBorder="1"/>
    <xf numFmtId="164" fontId="2" fillId="0" borderId="17" xfId="1" applyNumberFormat="1" applyBorder="1"/>
    <xf numFmtId="164" fontId="2" fillId="0" borderId="23" xfId="1" applyNumberFormat="1" applyBorder="1"/>
    <xf numFmtId="0" fontId="2" fillId="0" borderId="24" xfId="1" applyBorder="1"/>
    <xf numFmtId="164" fontId="2" fillId="0" borderId="18" xfId="1" applyNumberFormat="1" applyBorder="1"/>
    <xf numFmtId="0" fontId="2" fillId="0" borderId="25" xfId="1" applyBorder="1"/>
    <xf numFmtId="0" fontId="2" fillId="0" borderId="40" xfId="1" applyBorder="1"/>
    <xf numFmtId="0" fontId="2" fillId="0" borderId="31" xfId="1" applyBorder="1"/>
    <xf numFmtId="164" fontId="2" fillId="0" borderId="42" xfId="1" applyNumberFormat="1" applyBorder="1"/>
    <xf numFmtId="0" fontId="2" fillId="0" borderId="32" xfId="1" applyBorder="1"/>
    <xf numFmtId="164" fontId="2" fillId="0" borderId="26" xfId="1" applyNumberFormat="1" applyBorder="1"/>
    <xf numFmtId="164" fontId="2" fillId="0" borderId="43" xfId="1" applyNumberFormat="1" applyBorder="1"/>
    <xf numFmtId="0" fontId="14" fillId="0" borderId="31" xfId="0" applyFont="1" applyBorder="1"/>
    <xf numFmtId="0" fontId="14" fillId="0" borderId="32" xfId="0" applyFont="1" applyBorder="1"/>
    <xf numFmtId="0" fontId="14" fillId="0" borderId="0" xfId="0" applyFont="1"/>
    <xf numFmtId="164" fontId="2" fillId="0" borderId="0" xfId="0" applyNumberFormat="1" applyFont="1"/>
    <xf numFmtId="164" fontId="16" fillId="0" borderId="0" xfId="0" applyNumberFormat="1" applyFont="1"/>
    <xf numFmtId="0" fontId="18" fillId="0" borderId="0" xfId="0" applyFont="1"/>
    <xf numFmtId="0" fontId="2" fillId="0" borderId="0" xfId="1" applyAlignment="1">
      <alignment horizontal="center" vertical="center"/>
    </xf>
    <xf numFmtId="0" fontId="1" fillId="0" borderId="0" xfId="1" applyFont="1" applyAlignment="1">
      <alignment horizontal="center"/>
    </xf>
    <xf numFmtId="0" fontId="9" fillId="0" borderId="0" xfId="1" applyFont="1"/>
    <xf numFmtId="0" fontId="8" fillId="0" borderId="0" xfId="1" applyFont="1" applyAlignment="1">
      <alignment horizontal="center"/>
    </xf>
    <xf numFmtId="164" fontId="2" fillId="0" borderId="0" xfId="1" applyNumberFormat="1" applyAlignment="1">
      <alignment horizontal="center"/>
    </xf>
    <xf numFmtId="164" fontId="2" fillId="0" borderId="44" xfId="1" applyNumberFormat="1" applyBorder="1"/>
    <xf numFmtId="0" fontId="12" fillId="0" borderId="37" xfId="1" applyFont="1" applyBorder="1" applyAlignment="1">
      <alignment horizontal="center"/>
    </xf>
    <xf numFmtId="0" fontId="2" fillId="0" borderId="43" xfId="1" applyBorder="1"/>
    <xf numFmtId="0" fontId="12" fillId="0" borderId="38" xfId="1" applyFont="1" applyBorder="1" applyAlignment="1">
      <alignment horizontal="center"/>
    </xf>
    <xf numFmtId="0" fontId="12" fillId="0" borderId="39" xfId="1" applyFont="1" applyBorder="1" applyAlignment="1">
      <alignment horizontal="center"/>
    </xf>
    <xf numFmtId="0" fontId="19" fillId="0" borderId="39" xfId="1" applyFont="1" applyBorder="1" applyAlignment="1">
      <alignment horizontal="center"/>
    </xf>
    <xf numFmtId="164" fontId="2" fillId="0" borderId="23" xfId="1" applyNumberFormat="1" applyBorder="1" applyAlignment="1">
      <alignment horizontal="center" vertical="center"/>
    </xf>
    <xf numFmtId="164" fontId="2" fillId="0" borderId="23" xfId="0" applyNumberFormat="1" applyFont="1" applyBorder="1" applyAlignment="1">
      <alignment horizontal="center" vertical="center"/>
    </xf>
    <xf numFmtId="164" fontId="2" fillId="0" borderId="23" xfId="0" applyNumberFormat="1" applyFont="1" applyBorder="1" applyAlignment="1">
      <alignment horizontal="center" vertical="center" wrapText="1"/>
    </xf>
    <xf numFmtId="164" fontId="8" fillId="0" borderId="27" xfId="0" applyNumberFormat="1" applyFont="1" applyBorder="1"/>
    <xf numFmtId="164" fontId="14" fillId="0" borderId="27" xfId="0" applyNumberFormat="1" applyFont="1" applyBorder="1"/>
    <xf numFmtId="164" fontId="8" fillId="0" borderId="37" xfId="0" applyNumberFormat="1" applyFont="1" applyBorder="1"/>
    <xf numFmtId="164" fontId="8" fillId="0" borderId="45" xfId="0" applyNumberFormat="1" applyFont="1" applyBorder="1"/>
    <xf numFmtId="0" fontId="14" fillId="0" borderId="46" xfId="0" applyFont="1" applyBorder="1"/>
    <xf numFmtId="164" fontId="8" fillId="0" borderId="47" xfId="0" applyNumberFormat="1" applyFont="1" applyBorder="1"/>
    <xf numFmtId="164" fontId="2" fillId="0" borderId="12" xfId="0" applyNumberFormat="1" applyFont="1" applyBorder="1" applyAlignment="1">
      <alignment horizontal="center" vertical="center"/>
    </xf>
    <xf numFmtId="164" fontId="2" fillId="0" borderId="26" xfId="1" applyNumberFormat="1" applyBorder="1" applyAlignment="1">
      <alignment horizontal="center" vertical="center"/>
    </xf>
    <xf numFmtId="164" fontId="2" fillId="0" borderId="26" xfId="0" applyNumberFormat="1" applyFont="1" applyBorder="1" applyAlignment="1">
      <alignment horizontal="center" vertical="center"/>
    </xf>
    <xf numFmtId="164" fontId="2" fillId="0" borderId="16" xfId="0" applyNumberFormat="1" applyFont="1" applyBorder="1" applyAlignment="1">
      <alignment horizontal="center" vertical="center"/>
    </xf>
    <xf numFmtId="164" fontId="14" fillId="0" borderId="37" xfId="0" applyNumberFormat="1" applyFont="1" applyBorder="1"/>
    <xf numFmtId="164" fontId="14" fillId="0" borderId="45" xfId="0" applyNumberFormat="1" applyFont="1" applyBorder="1"/>
    <xf numFmtId="164" fontId="14" fillId="0" borderId="47" xfId="0" applyNumberFormat="1" applyFont="1" applyBorder="1"/>
    <xf numFmtId="164" fontId="2" fillId="0" borderId="12" xfId="0" applyNumberFormat="1" applyFont="1" applyBorder="1" applyAlignment="1">
      <alignment horizontal="center" vertical="center" wrapText="1"/>
    </xf>
    <xf numFmtId="164" fontId="2" fillId="0" borderId="26" xfId="0" applyNumberFormat="1" applyFont="1" applyBorder="1" applyAlignment="1">
      <alignment horizontal="center" vertical="center" wrapText="1"/>
    </xf>
    <xf numFmtId="164" fontId="2" fillId="0" borderId="16" xfId="0" applyNumberFormat="1" applyFont="1" applyBorder="1" applyAlignment="1">
      <alignment horizontal="center" vertical="center" wrapText="1"/>
    </xf>
    <xf numFmtId="164" fontId="2" fillId="0" borderId="22" xfId="1" applyNumberFormat="1" applyBorder="1" applyAlignment="1">
      <alignment horizontal="center"/>
    </xf>
    <xf numFmtId="164" fontId="2" fillId="0" borderId="17" xfId="1" applyNumberFormat="1" applyBorder="1" applyAlignment="1">
      <alignment horizontal="center"/>
    </xf>
    <xf numFmtId="164" fontId="2" fillId="0" borderId="23" xfId="1" applyNumberFormat="1" applyBorder="1" applyAlignment="1">
      <alignment horizontal="center"/>
    </xf>
    <xf numFmtId="164" fontId="2" fillId="0" borderId="42" xfId="1" applyNumberFormat="1" applyBorder="1" applyAlignment="1">
      <alignment horizontal="center"/>
    </xf>
    <xf numFmtId="164" fontId="2" fillId="0" borderId="18" xfId="1" applyNumberFormat="1" applyBorder="1" applyAlignment="1">
      <alignment horizontal="center"/>
    </xf>
    <xf numFmtId="164" fontId="2" fillId="0" borderId="26" xfId="1" applyNumberFormat="1" applyBorder="1" applyAlignment="1">
      <alignment horizontal="center"/>
    </xf>
    <xf numFmtId="164" fontId="2" fillId="0" borderId="44" xfId="1" applyNumberFormat="1" applyBorder="1" applyAlignment="1">
      <alignment horizontal="center"/>
    </xf>
    <xf numFmtId="164" fontId="2" fillId="0" borderId="43" xfId="1" applyNumberFormat="1" applyBorder="1" applyAlignment="1">
      <alignment horizontal="center"/>
    </xf>
    <xf numFmtId="164" fontId="2" fillId="0" borderId="41" xfId="1" applyNumberFormat="1" applyBorder="1" applyAlignment="1">
      <alignment horizontal="center"/>
    </xf>
    <xf numFmtId="0" fontId="11" fillId="5" borderId="36" xfId="1" applyFont="1" applyFill="1" applyBorder="1" applyAlignment="1">
      <alignment horizontal="center" vertical="center" wrapText="1"/>
    </xf>
    <xf numFmtId="0" fontId="11" fillId="5" borderId="37" xfId="1" applyFont="1" applyFill="1" applyBorder="1" applyAlignment="1">
      <alignment horizontal="center" vertical="center" wrapText="1"/>
    </xf>
    <xf numFmtId="0" fontId="11" fillId="5" borderId="39" xfId="1" applyFont="1" applyFill="1" applyBorder="1" applyAlignment="1">
      <alignment horizontal="center" vertical="center" wrapText="1"/>
    </xf>
    <xf numFmtId="0" fontId="13" fillId="5" borderId="36" xfId="1" applyFont="1" applyFill="1" applyBorder="1" applyAlignment="1">
      <alignment horizontal="center" vertical="center" wrapText="1"/>
    </xf>
    <xf numFmtId="0" fontId="13" fillId="5" borderId="37" xfId="1" applyFont="1" applyFill="1" applyBorder="1" applyAlignment="1">
      <alignment horizontal="center" vertical="center" wrapText="1"/>
    </xf>
    <xf numFmtId="0" fontId="13" fillId="5" borderId="39" xfId="1" applyFont="1" applyFill="1" applyBorder="1" applyAlignment="1">
      <alignment horizontal="center" vertical="center" wrapText="1"/>
    </xf>
    <xf numFmtId="164" fontId="0" fillId="0" borderId="0" xfId="0" applyNumberFormat="1"/>
    <xf numFmtId="44" fontId="1" fillId="6" borderId="27" xfId="0" applyNumberFormat="1" applyFont="1" applyFill="1" applyBorder="1" applyAlignment="1">
      <alignment horizontal="center"/>
    </xf>
    <xf numFmtId="166" fontId="0" fillId="0" borderId="0" xfId="0" applyNumberFormat="1"/>
    <xf numFmtId="0" fontId="0" fillId="0" borderId="49" xfId="0" applyBorder="1" applyAlignment="1">
      <alignment horizontal="center"/>
    </xf>
    <xf numFmtId="0" fontId="0" fillId="0" borderId="49" xfId="0" applyBorder="1"/>
    <xf numFmtId="0" fontId="0" fillId="0" borderId="48" xfId="0" applyBorder="1"/>
    <xf numFmtId="0" fontId="0" fillId="0" borderId="49" xfId="0" quotePrefix="1" applyBorder="1" applyAlignment="1">
      <alignment horizontal="center"/>
    </xf>
    <xf numFmtId="0" fontId="1" fillId="0" borderId="49" xfId="0" quotePrefix="1" applyFont="1" applyBorder="1" applyAlignment="1">
      <alignment horizontal="center"/>
    </xf>
    <xf numFmtId="0" fontId="1" fillId="0" borderId="49" xfId="0" applyFont="1" applyBorder="1"/>
    <xf numFmtId="167" fontId="0" fillId="0" borderId="34" xfId="0" quotePrefix="1" applyNumberFormat="1" applyBorder="1" applyAlignment="1">
      <alignment horizontal="center"/>
    </xf>
    <xf numFmtId="0" fontId="6" fillId="0" borderId="0" xfId="1" applyFont="1"/>
    <xf numFmtId="0" fontId="17" fillId="2" borderId="1" xfId="1" applyFont="1" applyFill="1" applyBorder="1"/>
    <xf numFmtId="0" fontId="6" fillId="2" borderId="1" xfId="1" applyFont="1" applyFill="1" applyBorder="1"/>
    <xf numFmtId="0" fontId="6" fillId="2" borderId="0" xfId="1" applyFont="1" applyFill="1"/>
    <xf numFmtId="0" fontId="6" fillId="2" borderId="0" xfId="1" applyFont="1" applyFill="1" applyAlignment="1">
      <alignment horizontal="right"/>
    </xf>
    <xf numFmtId="0" fontId="1" fillId="3" borderId="50" xfId="1" applyFont="1" applyFill="1" applyBorder="1" applyAlignment="1">
      <alignment vertical="center" wrapText="1"/>
    </xf>
    <xf numFmtId="164" fontId="6" fillId="0" borderId="0" xfId="1" applyNumberFormat="1" applyFont="1"/>
    <xf numFmtId="0" fontId="24" fillId="2" borderId="9" xfId="1" applyFont="1" applyFill="1" applyBorder="1" applyAlignment="1">
      <alignment horizontal="right" wrapText="1" readingOrder="1"/>
    </xf>
    <xf numFmtId="0" fontId="1" fillId="3" borderId="51" xfId="1" applyFont="1" applyFill="1" applyBorder="1" applyAlignment="1">
      <alignment vertical="center" wrapText="1"/>
    </xf>
    <xf numFmtId="0" fontId="1" fillId="3" borderId="52" xfId="1" quotePrefix="1" applyFont="1" applyFill="1" applyBorder="1" applyAlignment="1">
      <alignment horizontal="left" vertical="center" wrapText="1"/>
    </xf>
    <xf numFmtId="0" fontId="1" fillId="3" borderId="53" xfId="1" applyFont="1" applyFill="1" applyBorder="1" applyAlignment="1">
      <alignment vertical="center" wrapText="1"/>
    </xf>
    <xf numFmtId="0" fontId="1" fillId="3" borderId="54" xfId="1" applyFont="1" applyFill="1" applyBorder="1" applyAlignment="1">
      <alignment vertical="center" wrapText="1"/>
    </xf>
    <xf numFmtId="165" fontId="5" fillId="2" borderId="0" xfId="1" applyNumberFormat="1" applyFont="1" applyFill="1" applyAlignment="1">
      <alignment horizontal="right" wrapText="1" readingOrder="1"/>
    </xf>
    <xf numFmtId="10" fontId="2" fillId="0" borderId="0" xfId="9" applyNumberFormat="1" applyFont="1"/>
    <xf numFmtId="10" fontId="5" fillId="2" borderId="28" xfId="1" applyNumberFormat="1" applyFont="1" applyFill="1" applyBorder="1" applyAlignment="1">
      <alignment horizontal="right" wrapText="1" readingOrder="1"/>
    </xf>
    <xf numFmtId="10" fontId="5" fillId="2" borderId="55" xfId="1" applyNumberFormat="1" applyFont="1" applyFill="1" applyBorder="1" applyAlignment="1">
      <alignment horizontal="right" wrapText="1" readingOrder="1"/>
    </xf>
    <xf numFmtId="10" fontId="5" fillId="2" borderId="53" xfId="1" applyNumberFormat="1" applyFont="1" applyFill="1" applyBorder="1" applyAlignment="1">
      <alignment horizontal="right" wrapText="1" readingOrder="1"/>
    </xf>
    <xf numFmtId="10" fontId="5" fillId="2" borderId="31" xfId="1" applyNumberFormat="1" applyFont="1" applyFill="1" applyBorder="1" applyAlignment="1">
      <alignment horizontal="right" wrapText="1" readingOrder="1"/>
    </xf>
    <xf numFmtId="10" fontId="5" fillId="2" borderId="18" xfId="1" applyNumberFormat="1" applyFont="1" applyFill="1" applyBorder="1" applyAlignment="1">
      <alignment horizontal="right" wrapText="1" readingOrder="1"/>
    </xf>
    <xf numFmtId="10" fontId="5" fillId="2" borderId="42" xfId="1" applyNumberFormat="1" applyFont="1" applyFill="1" applyBorder="1" applyAlignment="1">
      <alignment horizontal="right" wrapText="1" readingOrder="1"/>
    </xf>
    <xf numFmtId="10" fontId="5" fillId="2" borderId="32" xfId="1" applyNumberFormat="1" applyFont="1" applyFill="1" applyBorder="1" applyAlignment="1">
      <alignment horizontal="right" wrapText="1" readingOrder="1"/>
    </xf>
    <xf numFmtId="10" fontId="5" fillId="2" borderId="44" xfId="1" applyNumberFormat="1" applyFont="1" applyFill="1" applyBorder="1" applyAlignment="1">
      <alignment horizontal="right" wrapText="1" readingOrder="1"/>
    </xf>
    <xf numFmtId="10" fontId="5" fillId="2" borderId="43" xfId="1" applyNumberFormat="1" applyFont="1" applyFill="1" applyBorder="1" applyAlignment="1">
      <alignment horizontal="right" wrapText="1" readingOrder="1"/>
    </xf>
    <xf numFmtId="0" fontId="0" fillId="0" borderId="0" xfId="0" quotePrefix="1"/>
    <xf numFmtId="0" fontId="2" fillId="0" borderId="0" xfId="1" applyAlignment="1">
      <alignment horizontal="center"/>
    </xf>
    <xf numFmtId="164" fontId="2" fillId="9" borderId="23" xfId="1" applyNumberFormat="1" applyFill="1" applyBorder="1" applyAlignment="1">
      <alignment horizontal="center"/>
    </xf>
    <xf numFmtId="0" fontId="11" fillId="6" borderId="36" xfId="1" applyFont="1" applyFill="1" applyBorder="1" applyAlignment="1">
      <alignment horizontal="center" vertical="center" wrapText="1"/>
    </xf>
    <xf numFmtId="0" fontId="11" fillId="6" borderId="37" xfId="1" applyFont="1" applyFill="1" applyBorder="1" applyAlignment="1">
      <alignment horizontal="center" vertical="center" wrapText="1"/>
    </xf>
    <xf numFmtId="0" fontId="11" fillId="6" borderId="39" xfId="1" applyFont="1" applyFill="1" applyBorder="1" applyAlignment="1">
      <alignment horizontal="center" vertical="center" wrapText="1"/>
    </xf>
    <xf numFmtId="0" fontId="13" fillId="5" borderId="59" xfId="1" applyFont="1" applyFill="1" applyBorder="1" applyAlignment="1">
      <alignment horizontal="center" vertical="center" wrapText="1"/>
    </xf>
    <xf numFmtId="0" fontId="11" fillId="8" borderId="56" xfId="1" applyFont="1" applyFill="1" applyBorder="1" applyAlignment="1">
      <alignment horizontal="center" vertical="center" wrapText="1"/>
    </xf>
    <xf numFmtId="0" fontId="11" fillId="8" borderId="37" xfId="1" applyFont="1" applyFill="1" applyBorder="1" applyAlignment="1">
      <alignment horizontal="center" vertical="center" wrapText="1"/>
    </xf>
    <xf numFmtId="0" fontId="11" fillId="11" borderId="37" xfId="1" applyFont="1" applyFill="1" applyBorder="1" applyAlignment="1">
      <alignment horizontal="center" vertical="center" wrapText="1"/>
    </xf>
    <xf numFmtId="0" fontId="11" fillId="10" borderId="56" xfId="1" applyFont="1" applyFill="1" applyBorder="1" applyAlignment="1">
      <alignment horizontal="center" vertical="center" wrapText="1"/>
    </xf>
    <xf numFmtId="0" fontId="11" fillId="10" borderId="60" xfId="1" applyFont="1" applyFill="1" applyBorder="1" applyAlignment="1">
      <alignment horizontal="center" vertical="center" wrapText="1"/>
    </xf>
    <xf numFmtId="0" fontId="11" fillId="10" borderId="37" xfId="1" applyFont="1" applyFill="1" applyBorder="1" applyAlignment="1">
      <alignment horizontal="center" vertical="center" wrapText="1"/>
    </xf>
    <xf numFmtId="0" fontId="11" fillId="10" borderId="59" xfId="1" applyFont="1" applyFill="1" applyBorder="1" applyAlignment="1">
      <alignment horizontal="center" vertical="center" wrapText="1"/>
    </xf>
    <xf numFmtId="0" fontId="11" fillId="12" borderId="37" xfId="1" applyFont="1" applyFill="1" applyBorder="1" applyAlignment="1">
      <alignment horizontal="center" vertical="center" wrapText="1"/>
    </xf>
    <xf numFmtId="0" fontId="11" fillId="12" borderId="59" xfId="1" applyFont="1" applyFill="1" applyBorder="1" applyAlignment="1">
      <alignment horizontal="center" vertical="center" wrapText="1"/>
    </xf>
    <xf numFmtId="14" fontId="11" fillId="8" borderId="37" xfId="1" applyNumberFormat="1" applyFont="1" applyFill="1" applyBorder="1" applyAlignment="1">
      <alignment horizontal="center" vertical="center" wrapText="1"/>
    </xf>
    <xf numFmtId="0" fontId="26" fillId="0" borderId="0" xfId="1" applyFont="1" applyAlignment="1">
      <alignment horizontal="center"/>
    </xf>
    <xf numFmtId="0" fontId="0" fillId="6" borderId="27" xfId="0" applyFill="1" applyBorder="1" applyAlignment="1">
      <alignment horizontal="center"/>
    </xf>
    <xf numFmtId="0" fontId="10" fillId="8" borderId="58" xfId="1" applyFont="1" applyFill="1" applyBorder="1" applyAlignment="1">
      <alignment horizontal="center"/>
    </xf>
    <xf numFmtId="0" fontId="0" fillId="6" borderId="31" xfId="0" applyFill="1" applyBorder="1" applyAlignment="1">
      <alignment horizontal="left" wrapText="1"/>
    </xf>
    <xf numFmtId="0" fontId="0" fillId="6" borderId="0" xfId="0" applyFill="1" applyAlignment="1">
      <alignment horizontal="left" wrapText="1"/>
    </xf>
    <xf numFmtId="0" fontId="0" fillId="6" borderId="12" xfId="0" applyFill="1" applyBorder="1" applyAlignment="1">
      <alignment horizontal="left" wrapText="1"/>
    </xf>
    <xf numFmtId="0" fontId="0" fillId="6" borderId="32" xfId="0" applyFill="1" applyBorder="1" applyAlignment="1">
      <alignment horizontal="left" wrapText="1"/>
    </xf>
    <xf numFmtId="0" fontId="0" fillId="6" borderId="33" xfId="0" applyFill="1" applyBorder="1" applyAlignment="1">
      <alignment horizontal="left" wrapText="1"/>
    </xf>
    <xf numFmtId="0" fontId="0" fillId="6" borderId="16" xfId="0" applyFill="1" applyBorder="1" applyAlignment="1">
      <alignment horizontal="left" wrapText="1"/>
    </xf>
    <xf numFmtId="0" fontId="0" fillId="8" borderId="31" xfId="0" applyFill="1" applyBorder="1" applyAlignment="1">
      <alignment horizontal="left" wrapText="1"/>
    </xf>
    <xf numFmtId="0" fontId="0" fillId="8" borderId="0" xfId="0" applyFill="1" applyAlignment="1">
      <alignment horizontal="left" wrapText="1"/>
    </xf>
    <xf numFmtId="0" fontId="0" fillId="8" borderId="12" xfId="0" applyFill="1" applyBorder="1" applyAlignment="1">
      <alignment horizontal="left" wrapText="1"/>
    </xf>
    <xf numFmtId="0" fontId="17" fillId="0" borderId="0" xfId="0" applyFont="1" applyAlignment="1">
      <alignment horizontal="center" vertical="center" wrapText="1"/>
    </xf>
    <xf numFmtId="0" fontId="2" fillId="0" borderId="33" xfId="1" applyBorder="1" applyAlignment="1">
      <alignment horizontal="center"/>
    </xf>
    <xf numFmtId="0" fontId="2" fillId="0" borderId="0" xfId="1" applyAlignment="1">
      <alignment horizontal="center"/>
    </xf>
    <xf numFmtId="0" fontId="6" fillId="3" borderId="2" xfId="1" applyFont="1" applyFill="1" applyBorder="1" applyAlignment="1">
      <alignment horizontal="center"/>
    </xf>
    <xf numFmtId="0" fontId="6" fillId="3" borderId="3" xfId="1" applyFont="1" applyFill="1" applyBorder="1" applyAlignment="1">
      <alignment horizontal="center"/>
    </xf>
    <xf numFmtId="0" fontId="6" fillId="3" borderId="4" xfId="1" applyFont="1" applyFill="1" applyBorder="1" applyAlignment="1">
      <alignment horizontal="center"/>
    </xf>
    <xf numFmtId="0" fontId="23" fillId="4" borderId="2" xfId="1" applyFont="1" applyFill="1" applyBorder="1" applyAlignment="1">
      <alignment horizontal="center"/>
    </xf>
    <xf numFmtId="0" fontId="23" fillId="4" borderId="3" xfId="1" applyFont="1" applyFill="1" applyBorder="1" applyAlignment="1">
      <alignment horizontal="center"/>
    </xf>
    <xf numFmtId="0" fontId="23" fillId="4" borderId="4" xfId="1" applyFont="1" applyFill="1" applyBorder="1" applyAlignment="1">
      <alignment horizontal="center"/>
    </xf>
    <xf numFmtId="0" fontId="2" fillId="3" borderId="2" xfId="1" applyFill="1" applyBorder="1" applyAlignment="1">
      <alignment horizontal="center"/>
    </xf>
    <xf numFmtId="0" fontId="2" fillId="3" borderId="3" xfId="1" applyFill="1" applyBorder="1" applyAlignment="1">
      <alignment horizontal="center"/>
    </xf>
    <xf numFmtId="0" fontId="2" fillId="3" borderId="4" xfId="1" applyFill="1" applyBorder="1" applyAlignment="1">
      <alignment horizontal="center"/>
    </xf>
    <xf numFmtId="0" fontId="4" fillId="4" borderId="2" xfId="1" applyFont="1" applyFill="1" applyBorder="1" applyAlignment="1">
      <alignment horizontal="center"/>
    </xf>
    <xf numFmtId="0" fontId="4" fillId="4" borderId="3" xfId="1" applyFont="1" applyFill="1" applyBorder="1" applyAlignment="1">
      <alignment horizontal="center"/>
    </xf>
    <xf numFmtId="0" fontId="4" fillId="4" borderId="4" xfId="1" applyFont="1" applyFill="1" applyBorder="1" applyAlignment="1">
      <alignment horizontal="center"/>
    </xf>
    <xf numFmtId="0" fontId="10" fillId="5" borderId="2" xfId="1" quotePrefix="1" applyFont="1" applyFill="1" applyBorder="1" applyAlignment="1">
      <alignment horizontal="center"/>
    </xf>
    <xf numFmtId="0" fontId="10" fillId="5" borderId="3" xfId="1" applyFont="1" applyFill="1" applyBorder="1" applyAlignment="1">
      <alignment horizontal="center"/>
    </xf>
    <xf numFmtId="0" fontId="10" fillId="5" borderId="4" xfId="1" applyFont="1" applyFill="1" applyBorder="1" applyAlignment="1">
      <alignment horizontal="center"/>
    </xf>
    <xf numFmtId="0" fontId="2" fillId="0" borderId="0" xfId="1" applyAlignment="1">
      <alignment horizontal="center" vertical="center"/>
    </xf>
    <xf numFmtId="0" fontId="10" fillId="8" borderId="57" xfId="1" applyFont="1" applyFill="1" applyBorder="1" applyAlignment="1">
      <alignment horizontal="center"/>
    </xf>
    <xf numFmtId="0" fontId="10" fillId="8" borderId="19" xfId="1" applyFont="1" applyFill="1" applyBorder="1" applyAlignment="1">
      <alignment horizontal="center"/>
    </xf>
    <xf numFmtId="0" fontId="25" fillId="10" borderId="57" xfId="1" applyFont="1" applyFill="1" applyBorder="1" applyAlignment="1">
      <alignment horizontal="center"/>
    </xf>
    <xf numFmtId="0" fontId="25" fillId="10" borderId="19" xfId="1" applyFont="1" applyFill="1" applyBorder="1" applyAlignment="1">
      <alignment horizontal="center"/>
    </xf>
    <xf numFmtId="0" fontId="25" fillId="10" borderId="58" xfId="1" applyFont="1" applyFill="1" applyBorder="1" applyAlignment="1">
      <alignment horizontal="center"/>
    </xf>
    <xf numFmtId="0" fontId="10" fillId="5" borderId="0" xfId="1" quotePrefix="1" applyFont="1" applyFill="1" applyAlignment="1">
      <alignment horizontal="left"/>
    </xf>
    <xf numFmtId="0" fontId="10" fillId="5" borderId="0" xfId="1" applyFont="1" applyFill="1" applyAlignment="1">
      <alignment horizontal="left"/>
    </xf>
  </cellXfs>
  <cellStyles count="10">
    <cellStyle name="Normal" xfId="0" builtinId="0"/>
    <cellStyle name="Normal 2" xfId="1" xr:uid="{00000000-0005-0000-0000-000001000000}"/>
    <cellStyle name="Normal 3" xfId="5" xr:uid="{00000000-0005-0000-0000-000002000000}"/>
    <cellStyle name="Normal 3 2" xfId="6" xr:uid="{00000000-0005-0000-0000-000003000000}"/>
    <cellStyle name="Normal 4" xfId="7" xr:uid="{00000000-0005-0000-0000-000004000000}"/>
    <cellStyle name="Normal 5" xfId="4" xr:uid="{00000000-0005-0000-0000-000005000000}"/>
    <cellStyle name="Normal 58" xfId="3" xr:uid="{00000000-0005-0000-0000-000006000000}"/>
    <cellStyle name="Percent" xfId="9" builtinId="5"/>
    <cellStyle name="Percent 2" xfId="2" xr:uid="{00000000-0005-0000-0000-000008000000}"/>
    <cellStyle name="Percent 2 2" xfId="8" xr:uid="{00000000-0005-0000-0000-000009000000}"/>
  </cellStyles>
  <dxfs count="10">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font>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persons/person.xml><?xml version="1.0" encoding="utf-8"?>
<personList xmlns="http://schemas.microsoft.com/office/spreadsheetml/2018/threadedcomments" xmlns:x="http://schemas.openxmlformats.org/spreadsheetml/2006/main">
  <person displayName="Matthew Zizzamia" id="{AD2DEBF4-34C7-4164-A135-3068060D28A0}" userId="S::mzizzamia@connerstrong.com::332545b8-eb0e-4375-b53f-95628e8ea28c"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1" dT="2024-10-23T15:51:07.44" personId="{AD2DEBF4-34C7-4164-A135-3068060D28A0}" id="{0E1CA464-4830-4C99-8BFE-50EA9E77CEB3}">
    <text>Rx Plan names do not matter. Default to only pulling in the Medical plan names for the Calculator drop downs.</text>
  </threadedComment>
</ThreadedComments>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02"/>
  <sheetViews>
    <sheetView tabSelected="1" zoomScale="70" zoomScaleNormal="80" workbookViewId="0">
      <selection activeCell="E30" sqref="E30"/>
    </sheetView>
  </sheetViews>
  <sheetFormatPr defaultColWidth="0" defaultRowHeight="15" zeroHeight="1"/>
  <cols>
    <col min="1" max="1" width="1.7109375" customWidth="1"/>
    <col min="2" max="2" width="9.140625" customWidth="1"/>
    <col min="3" max="3" width="32.28515625" customWidth="1"/>
    <col min="4" max="4" width="42.5703125" customWidth="1"/>
    <col min="5" max="5" width="32.28515625" bestFit="1" customWidth="1"/>
    <col min="6" max="6" width="1.7109375" customWidth="1"/>
    <col min="7" max="7" width="35.28515625" hidden="1" customWidth="1"/>
    <col min="8" max="8" width="14.42578125" hidden="1" customWidth="1"/>
    <col min="9" max="16384" width="9.140625" hidden="1"/>
  </cols>
  <sheetData>
    <row r="1" spans="2:5" ht="7.5" customHeight="1"/>
    <row r="2" spans="2:5" ht="15.75" thickBot="1">
      <c r="B2" s="27" t="s">
        <v>49</v>
      </c>
    </row>
    <row r="3" spans="2:5">
      <c r="B3" s="38" t="s">
        <v>168</v>
      </c>
      <c r="C3" s="39"/>
      <c r="D3" s="39"/>
      <c r="E3" s="40"/>
    </row>
    <row r="4" spans="2:5" ht="3" customHeight="1">
      <c r="B4" s="41"/>
      <c r="C4" s="42"/>
      <c r="D4" s="42"/>
      <c r="E4" s="43"/>
    </row>
    <row r="5" spans="2:5">
      <c r="B5" s="41" t="s">
        <v>186</v>
      </c>
      <c r="C5" s="42"/>
      <c r="D5" s="42"/>
      <c r="E5" s="43"/>
    </row>
    <row r="6" spans="2:5" ht="3" customHeight="1">
      <c r="B6" s="41"/>
      <c r="C6" s="42"/>
      <c r="D6" s="42"/>
      <c r="E6" s="43"/>
    </row>
    <row r="7" spans="2:5">
      <c r="B7" s="41" t="s">
        <v>167</v>
      </c>
      <c r="C7" s="42"/>
      <c r="D7" s="42"/>
      <c r="E7" s="43"/>
    </row>
    <row r="8" spans="2:5" ht="3" customHeight="1">
      <c r="B8" s="41"/>
      <c r="C8" s="42"/>
      <c r="D8" s="42"/>
      <c r="E8" s="43"/>
    </row>
    <row r="9" spans="2:5">
      <c r="B9" s="41" t="s">
        <v>169</v>
      </c>
      <c r="C9" s="42"/>
      <c r="D9" s="42"/>
      <c r="E9" s="43"/>
    </row>
    <row r="10" spans="2:5" ht="3" customHeight="1">
      <c r="B10" s="41"/>
      <c r="C10" s="42"/>
      <c r="D10" s="42"/>
      <c r="E10" s="43"/>
    </row>
    <row r="11" spans="2:5">
      <c r="B11" s="41" t="s">
        <v>170</v>
      </c>
      <c r="C11" s="42"/>
      <c r="D11" s="42"/>
      <c r="E11" s="43"/>
    </row>
    <row r="12" spans="2:5" ht="3" customHeight="1">
      <c r="B12" s="41"/>
      <c r="C12" s="42"/>
      <c r="D12" s="42"/>
      <c r="E12" s="43"/>
    </row>
    <row r="13" spans="2:5" hidden="1">
      <c r="B13" s="41" t="s">
        <v>118</v>
      </c>
      <c r="C13" s="42"/>
      <c r="D13" s="42"/>
      <c r="E13" s="43"/>
    </row>
    <row r="14" spans="2:5" ht="3" hidden="1" customHeight="1">
      <c r="B14" s="41"/>
      <c r="C14" s="42"/>
      <c r="D14" s="42"/>
      <c r="E14" s="43"/>
    </row>
    <row r="15" spans="2:5" hidden="1">
      <c r="B15" s="41" t="s">
        <v>119</v>
      </c>
      <c r="C15" s="42"/>
      <c r="D15" s="42"/>
      <c r="E15" s="43"/>
    </row>
    <row r="16" spans="2:5" ht="3" hidden="1" customHeight="1">
      <c r="B16" s="41"/>
      <c r="C16" s="42"/>
      <c r="D16" s="42"/>
      <c r="E16" s="43"/>
    </row>
    <row r="17" spans="2:14" hidden="1">
      <c r="B17" s="41" t="s">
        <v>120</v>
      </c>
      <c r="C17" s="42"/>
      <c r="D17" s="42"/>
      <c r="E17" s="43"/>
    </row>
    <row r="18" spans="2:14" ht="3" hidden="1" customHeight="1">
      <c r="B18" s="41"/>
      <c r="C18" s="42"/>
      <c r="D18" s="42"/>
      <c r="E18" s="43"/>
    </row>
    <row r="19" spans="2:14" hidden="1">
      <c r="B19" s="41" t="s">
        <v>121</v>
      </c>
      <c r="C19" s="42"/>
      <c r="D19" s="42"/>
      <c r="E19" s="43"/>
    </row>
    <row r="20" spans="2:14" ht="3" hidden="1" customHeight="1">
      <c r="B20" s="41"/>
      <c r="C20" s="42"/>
      <c r="D20" s="42"/>
      <c r="E20" s="43"/>
    </row>
    <row r="21" spans="2:14" hidden="1">
      <c r="B21" s="41" t="s">
        <v>122</v>
      </c>
      <c r="C21" s="42"/>
      <c r="D21" s="42"/>
      <c r="E21" s="43"/>
    </row>
    <row r="22" spans="2:14" ht="3" hidden="1" customHeight="1">
      <c r="B22" s="41"/>
      <c r="C22" s="42"/>
      <c r="D22" s="42"/>
      <c r="E22" s="43"/>
    </row>
    <row r="23" spans="2:14" hidden="1">
      <c r="B23" s="41" t="s">
        <v>123</v>
      </c>
      <c r="C23" s="42"/>
      <c r="D23" s="42"/>
      <c r="E23" s="43"/>
    </row>
    <row r="24" spans="2:14">
      <c r="B24" s="41"/>
      <c r="C24" s="42"/>
      <c r="D24" s="42"/>
      <c r="E24" s="43"/>
    </row>
    <row r="25" spans="2:14">
      <c r="B25" s="172" t="s">
        <v>171</v>
      </c>
      <c r="C25" s="173"/>
      <c r="D25" s="173"/>
      <c r="E25" s="174"/>
    </row>
    <row r="26" spans="2:14">
      <c r="B26" s="172"/>
      <c r="C26" s="173"/>
      <c r="D26" s="173"/>
      <c r="E26" s="174"/>
    </row>
    <row r="27" spans="2:14" ht="15.75" thickBot="1">
      <c r="B27" s="175"/>
      <c r="C27" s="176"/>
      <c r="D27" s="176"/>
      <c r="E27" s="177"/>
    </row>
    <row r="28" spans="2:14">
      <c r="B28" s="73"/>
      <c r="N28" t="s">
        <v>173</v>
      </c>
    </row>
    <row r="29" spans="2:14">
      <c r="L29" t="s">
        <v>145</v>
      </c>
      <c r="N29" t="s">
        <v>172</v>
      </c>
    </row>
    <row r="30" spans="2:14">
      <c r="B30" s="34" t="s">
        <v>50</v>
      </c>
      <c r="C30" s="30" t="s">
        <v>144</v>
      </c>
      <c r="D30" s="30"/>
      <c r="E30" s="50" t="s">
        <v>145</v>
      </c>
      <c r="H30">
        <f>IF(E30=L29,0,1)</f>
        <v>0</v>
      </c>
      <c r="I30">
        <f>IF(OR(E36="Educators Health Plan",H30=1),1,0)</f>
        <v>0</v>
      </c>
      <c r="L30" t="s">
        <v>146</v>
      </c>
    </row>
    <row r="31" spans="2:14" ht="5.0999999999999996" customHeight="1">
      <c r="B31" s="25"/>
      <c r="D31" s="33"/>
      <c r="E31" s="25"/>
    </row>
    <row r="32" spans="2:14">
      <c r="B32" s="128">
        <f>B30+1</f>
        <v>2</v>
      </c>
      <c r="C32" s="30" t="s">
        <v>44</v>
      </c>
      <c r="D32" s="30"/>
      <c r="E32" s="170" t="s">
        <v>172</v>
      </c>
      <c r="H32">
        <v>27</v>
      </c>
    </row>
    <row r="33" spans="2:10" ht="5.0999999999999996" customHeight="1">
      <c r="B33" s="25"/>
      <c r="D33" s="33"/>
      <c r="E33" s="25"/>
    </row>
    <row r="34" spans="2:10">
      <c r="B34" s="128">
        <f>B32+1</f>
        <v>3</v>
      </c>
      <c r="C34" s="30" t="s">
        <v>147</v>
      </c>
      <c r="D34" s="30"/>
      <c r="E34" s="50" t="s">
        <v>152</v>
      </c>
    </row>
    <row r="35" spans="2:10" ht="5.0999999999999996" customHeight="1">
      <c r="B35" s="29"/>
      <c r="D35" s="33"/>
      <c r="E35" s="31"/>
    </row>
    <row r="36" spans="2:10">
      <c r="B36" s="128">
        <f>B34+1</f>
        <v>4</v>
      </c>
      <c r="C36" s="30" t="s">
        <v>148</v>
      </c>
      <c r="D36" s="30"/>
      <c r="E36" s="50" t="s">
        <v>81</v>
      </c>
      <c r="G36" t="s">
        <v>38</v>
      </c>
      <c r="H36" s="119" t="e">
        <f>INDEX('2026 Premium'!$C$6:$U$10,MATCH(E34,'2026 Premium'!$B$6:$B$10,0),MATCH(E36,'2026 Premium'!$C$5:$U$5,0))</f>
        <v>#N/A</v>
      </c>
      <c r="I36">
        <f>IF(E36='2026 Premium'!C5,1,0)</f>
        <v>1</v>
      </c>
    </row>
    <row r="37" spans="2:10" ht="5.0999999999999996" customHeight="1">
      <c r="B37" s="29"/>
      <c r="D37" s="33"/>
      <c r="E37" s="31"/>
    </row>
    <row r="38" spans="2:10" hidden="1">
      <c r="B38" s="128">
        <f>B36+1</f>
        <v>5</v>
      </c>
      <c r="C38" s="30" t="s">
        <v>79</v>
      </c>
      <c r="D38" s="30"/>
      <c r="E38" s="50" t="s">
        <v>82</v>
      </c>
      <c r="G38" t="s">
        <v>39</v>
      </c>
      <c r="H38" s="119">
        <f>INDEX('2026 Premium'!$C$25:$U$29,MATCH(E40,'2026 Premium'!$B$25:$B$29,0),MATCH(E38,'2026 Premium'!$C$24:$U$24,0))</f>
        <v>0</v>
      </c>
      <c r="I38">
        <f>IF(E38='2026 Premium'!C24,0,IF(E38='2026 Premium'!D24,1,IF(E38='2026 Premium'!E24,2,3)))</f>
        <v>3</v>
      </c>
      <c r="J38">
        <f>IF(E38='2026 Premium'!C24,0,IF(OR(E38='2026 Premium'!D24,E38='2026 Premium'!E24),1,2))</f>
        <v>2</v>
      </c>
    </row>
    <row r="39" spans="2:10" ht="5.0999999999999996" hidden="1" customHeight="1">
      <c r="B39" s="29"/>
      <c r="D39" s="33"/>
      <c r="E39" s="31"/>
    </row>
    <row r="40" spans="2:10" hidden="1">
      <c r="B40" s="128">
        <f>B38+1</f>
        <v>6</v>
      </c>
      <c r="C40" s="30" t="s">
        <v>80</v>
      </c>
      <c r="D40" s="30"/>
      <c r="E40" s="50" t="s">
        <v>36</v>
      </c>
    </row>
    <row r="41" spans="2:10" ht="5.0999999999999996" hidden="1" customHeight="1">
      <c r="B41" s="25"/>
      <c r="D41" s="33"/>
      <c r="E41" s="25"/>
    </row>
    <row r="42" spans="2:10" hidden="1">
      <c r="B42" s="128">
        <f>B40+1</f>
        <v>7</v>
      </c>
      <c r="C42" s="30" t="s">
        <v>97</v>
      </c>
      <c r="D42" s="30"/>
      <c r="E42" s="50" t="s">
        <v>100</v>
      </c>
      <c r="G42" t="s">
        <v>103</v>
      </c>
      <c r="H42" s="119">
        <f>INDEX('2026 Premium'!$C$32:$D$35,MATCH(E44,'2026 Premium'!$B$32:$B$35,0),MATCH(E42,'2026 Premium'!$C$31:$D$31,0))</f>
        <v>0</v>
      </c>
    </row>
    <row r="43" spans="2:10" ht="5.0999999999999996" hidden="1" customHeight="1">
      <c r="B43" s="29"/>
      <c r="D43" s="33"/>
      <c r="E43" s="31"/>
    </row>
    <row r="44" spans="2:10" hidden="1">
      <c r="B44" s="128">
        <f>B42+1</f>
        <v>8</v>
      </c>
      <c r="C44" s="30" t="s">
        <v>102</v>
      </c>
      <c r="D44" s="30"/>
      <c r="E44" s="50" t="s">
        <v>36</v>
      </c>
    </row>
    <row r="45" spans="2:10" ht="5.0999999999999996" hidden="1" customHeight="1">
      <c r="B45" s="29"/>
      <c r="D45" s="33"/>
      <c r="E45" s="31"/>
    </row>
    <row r="46" spans="2:10" hidden="1">
      <c r="B46" s="128">
        <f>B44+1</f>
        <v>9</v>
      </c>
      <c r="C46" s="30" t="s">
        <v>99</v>
      </c>
      <c r="D46" s="30"/>
      <c r="E46" s="50" t="s">
        <v>101</v>
      </c>
      <c r="G46" t="s">
        <v>104</v>
      </c>
      <c r="H46" s="119">
        <f>INDEX('2026 Premium'!$C$39:$D$42,MATCH(E48,'2026 Premium'!$B$39:$B$42,0),MATCH(E46,'2026 Premium'!$C$38:$D$38,0))</f>
        <v>0</v>
      </c>
    </row>
    <row r="47" spans="2:10" ht="5.0999999999999996" hidden="1" customHeight="1">
      <c r="B47" s="29"/>
      <c r="D47" s="33"/>
      <c r="E47" s="31"/>
    </row>
    <row r="48" spans="2:10" hidden="1">
      <c r="B48" s="128">
        <f>B46+1</f>
        <v>10</v>
      </c>
      <c r="C48" s="30" t="s">
        <v>105</v>
      </c>
      <c r="D48" s="30"/>
      <c r="E48" s="50" t="s">
        <v>36</v>
      </c>
    </row>
    <row r="49" spans="2:10" ht="5.0999999999999996" hidden="1" customHeight="1">
      <c r="B49" s="29"/>
      <c r="D49" s="33"/>
      <c r="E49" s="31"/>
    </row>
    <row r="50" spans="2:10">
      <c r="B50" s="128">
        <f>B36+1</f>
        <v>5</v>
      </c>
      <c r="C50" s="30" t="s">
        <v>149</v>
      </c>
      <c r="D50" s="30"/>
      <c r="E50" s="51">
        <v>0</v>
      </c>
      <c r="G50" t="s">
        <v>45</v>
      </c>
      <c r="H50" s="119" t="e">
        <f>H36+H38+H42+H46</f>
        <v>#N/A</v>
      </c>
    </row>
    <row r="51" spans="2:10">
      <c r="E51" s="25"/>
      <c r="G51" t="s">
        <v>46</v>
      </c>
      <c r="H51" s="119" t="e">
        <f>H50*12</f>
        <v>#N/A</v>
      </c>
    </row>
    <row r="52" spans="2:10">
      <c r="E52" s="25"/>
    </row>
    <row r="53" spans="2:10">
      <c r="E53" s="25"/>
    </row>
    <row r="54" spans="2:10">
      <c r="B54" s="35" t="s">
        <v>85</v>
      </c>
      <c r="C54" s="30" t="s">
        <v>150</v>
      </c>
      <c r="D54" s="30"/>
      <c r="E54" s="36" t="str">
        <f>IFERROR(IF(E30=$L$29,INDEX('2026 Premium'!$C$18:$K$21,MATCH('Benefit Contribution Calculator'!E34,'2026 Premium'!$B$18:$B$21,0),MATCH('Benefit Contribution Calculator'!E36,'2026 Premium'!$C$17:$K$17,0)),INDEX('2026 Premium'!$L$18:$T$21,MATCH('Benefit Contribution Calculator'!E34,'2026 Premium'!$B$18:$B$21,0),MATCH('Benefit Contribution Calculator'!E36,'2026 Premium'!$L$17:$T$17,0))),"")</f>
        <v/>
      </c>
      <c r="G54" t="s">
        <v>47</v>
      </c>
      <c r="H54" t="e">
        <f>E54*12*E56</f>
        <v>#VALUE!</v>
      </c>
      <c r="J54" s="152"/>
    </row>
    <row r="55" spans="2:10" ht="5.0999999999999996" customHeight="1">
      <c r="B55" s="25"/>
      <c r="D55" s="33"/>
      <c r="E55" s="32"/>
    </row>
    <row r="56" spans="2:10">
      <c r="B56" s="35" t="s">
        <v>86</v>
      </c>
      <c r="C56" s="30" t="s">
        <v>151</v>
      </c>
      <c r="D56" s="30"/>
      <c r="E56" s="37" t="str">
        <f>IF(I36&gt;0,"",IFERROR(INDEX('Ch 78 Contribution %s'!$L$6:$O$31,MATCH(E50,'Ch 78 Contribution %s'!$A$6:$A$31,1),MATCH(E34,'Ch 78 Contribution %s'!$L$5:$O$5,0)),""))</f>
        <v/>
      </c>
      <c r="H56" s="52"/>
      <c r="I56" s="24"/>
    </row>
    <row r="57" spans="2:10" ht="5.0999999999999996" hidden="1" customHeight="1">
      <c r="B57" s="25"/>
      <c r="E57" s="26"/>
      <c r="F57" s="24"/>
    </row>
    <row r="58" spans="2:10" hidden="1">
      <c r="B58" s="122" t="s">
        <v>87</v>
      </c>
      <c r="C58" s="123" t="s">
        <v>89</v>
      </c>
      <c r="D58" s="124"/>
      <c r="E58" s="36" t="str">
        <f>IFERROR(H58,"")</f>
        <v/>
      </c>
      <c r="G58" t="s">
        <v>48</v>
      </c>
      <c r="H58" s="119" t="e">
        <f>ROUND(H54/H32,2)</f>
        <v>#VALUE!</v>
      </c>
    </row>
    <row r="59" spans="2:10" ht="5.0999999999999996" hidden="1" customHeight="1">
      <c r="B59" s="25"/>
      <c r="E59" s="26"/>
      <c r="F59" s="24"/>
    </row>
    <row r="60" spans="2:10" hidden="1">
      <c r="B60" s="35" t="s">
        <v>88</v>
      </c>
      <c r="C60" s="30" t="s">
        <v>90</v>
      </c>
      <c r="D60" s="30"/>
      <c r="E60" s="36" t="str">
        <f>IF(I36=I38=FALSE,"Medical &amp; Rx plans must match",IF(AND(H30=1,H30=J38=FALSE),"Please update plan selection",H38))</f>
        <v>Medical &amp; Rx plans must match</v>
      </c>
      <c r="G60" t="s">
        <v>47</v>
      </c>
      <c r="H60" s="24" t="e">
        <f>E60*12*E62</f>
        <v>#VALUE!</v>
      </c>
    </row>
    <row r="61" spans="2:10" ht="5.0999999999999996" hidden="1" customHeight="1">
      <c r="B61" s="25"/>
      <c r="D61" s="33"/>
      <c r="E61" s="32"/>
    </row>
    <row r="62" spans="2:10" hidden="1">
      <c r="B62" s="35" t="s">
        <v>84</v>
      </c>
      <c r="C62" s="30" t="s">
        <v>91</v>
      </c>
      <c r="D62" s="30"/>
      <c r="E62" s="37" t="str">
        <f>IF(I36&gt;0,"",INDEX('Ch 78 Contribution %s'!$L$6:$O$31,MATCH(E50,'Ch 78 Contribution %s'!$A$6:$A$31,1),MATCH(E40,'Ch 78 Contribution %s'!$L$5:$O$5,0)))</f>
        <v/>
      </c>
      <c r="H62" s="52"/>
    </row>
    <row r="63" spans="2:10" ht="5.0999999999999996" hidden="1" customHeight="1">
      <c r="B63" s="25"/>
      <c r="E63" s="26"/>
      <c r="F63" s="24"/>
    </row>
    <row r="64" spans="2:10" hidden="1">
      <c r="B64" s="122" t="s">
        <v>83</v>
      </c>
      <c r="C64" s="123" t="s">
        <v>92</v>
      </c>
      <c r="D64" s="124"/>
      <c r="E64" s="36" t="str">
        <f>IFERROR(H64,"")</f>
        <v/>
      </c>
      <c r="G64" t="s">
        <v>48</v>
      </c>
      <c r="H64" s="119" t="e">
        <f>ROUND(H60/H32,2)</f>
        <v>#VALUE!</v>
      </c>
    </row>
    <row r="65" spans="2:9" ht="5.0999999999999996" hidden="1" customHeight="1">
      <c r="B65" s="25"/>
      <c r="E65" s="26"/>
      <c r="F65" s="24"/>
    </row>
    <row r="66" spans="2:9" hidden="1">
      <c r="B66" s="34" t="s">
        <v>93</v>
      </c>
      <c r="C66" s="30" t="s">
        <v>106</v>
      </c>
      <c r="D66" s="30"/>
      <c r="E66" s="36">
        <f>IF(ISNA(H42),"Please select a plan",H42)</f>
        <v>0</v>
      </c>
      <c r="G66" t="s">
        <v>47</v>
      </c>
      <c r="H66" s="24">
        <f>E66*12*E68</f>
        <v>0</v>
      </c>
    </row>
    <row r="67" spans="2:9" ht="5.0999999999999996" hidden="1" customHeight="1">
      <c r="B67" s="25"/>
      <c r="D67" s="33"/>
      <c r="E67" s="32"/>
    </row>
    <row r="68" spans="2:9" hidden="1">
      <c r="B68" s="34" t="s">
        <v>112</v>
      </c>
      <c r="C68" s="30" t="s">
        <v>107</v>
      </c>
      <c r="D68" s="30"/>
      <c r="E68" s="37">
        <f>INDEX('Ch 78 Contribution %s'!$L$6:$O$31,MATCH(E50,'Ch 78 Contribution %s'!$A$6:$A$31,1),MATCH(E44,'Ch 78 Contribution %s'!$L$5:$O$5,0))</f>
        <v>4.4999999999999998E-2</v>
      </c>
      <c r="H68" s="52"/>
      <c r="I68" s="24"/>
    </row>
    <row r="69" spans="2:9" ht="5.0999999999999996" hidden="1" customHeight="1">
      <c r="B69" s="25"/>
      <c r="E69" s="26"/>
      <c r="F69" s="24"/>
    </row>
    <row r="70" spans="2:9" hidden="1">
      <c r="B70" s="125" t="s">
        <v>113</v>
      </c>
      <c r="C70" s="123" t="s">
        <v>108</v>
      </c>
      <c r="D70" s="124"/>
      <c r="E70" s="36">
        <f>IFERROR(H70,"")</f>
        <v>0</v>
      </c>
      <c r="G70" t="s">
        <v>48</v>
      </c>
      <c r="H70" s="119">
        <f>ROUND(H66/H32,2)</f>
        <v>0</v>
      </c>
    </row>
    <row r="71" spans="2:9" ht="5.0999999999999996" hidden="1" customHeight="1">
      <c r="B71" s="25"/>
      <c r="E71" s="26"/>
      <c r="F71" s="24"/>
    </row>
    <row r="72" spans="2:9" hidden="1">
      <c r="B72" s="34" t="s">
        <v>114</v>
      </c>
      <c r="C72" s="30" t="s">
        <v>109</v>
      </c>
      <c r="D72" s="30"/>
      <c r="E72" s="36">
        <f>IF(ISNA(H46),"Please select a plan",H46)</f>
        <v>0</v>
      </c>
      <c r="G72" t="s">
        <v>47</v>
      </c>
      <c r="H72" s="24">
        <f>E72*12*E74</f>
        <v>0</v>
      </c>
    </row>
    <row r="73" spans="2:9" ht="5.0999999999999996" hidden="1" customHeight="1">
      <c r="B73" s="25"/>
      <c r="D73" s="33"/>
      <c r="E73" s="32"/>
    </row>
    <row r="74" spans="2:9" hidden="1">
      <c r="B74" s="34" t="s">
        <v>115</v>
      </c>
      <c r="C74" s="30" t="s">
        <v>110</v>
      </c>
      <c r="D74" s="30"/>
      <c r="E74" s="37">
        <f>INDEX('Ch 78 Contribution %s'!$L$6:$O$31,MATCH(E50,'Ch 78 Contribution %s'!$A$6:$A$31,1),MATCH(E48,'Ch 78 Contribution %s'!$L$5:$O$5,0))</f>
        <v>4.4999999999999998E-2</v>
      </c>
      <c r="H74" s="52"/>
    </row>
    <row r="75" spans="2:9" ht="5.0999999999999996" hidden="1" customHeight="1">
      <c r="B75" s="25"/>
      <c r="E75" s="26"/>
      <c r="F75" s="24"/>
    </row>
    <row r="76" spans="2:9" hidden="1">
      <c r="B76" s="125" t="s">
        <v>116</v>
      </c>
      <c r="C76" s="123" t="s">
        <v>111</v>
      </c>
      <c r="D76" s="124"/>
      <c r="E76" s="36">
        <f>IFERROR(H76,"")</f>
        <v>0</v>
      </c>
      <c r="G76" t="s">
        <v>48</v>
      </c>
      <c r="H76" s="119">
        <f>ROUND(H72/H32,2)</f>
        <v>0</v>
      </c>
    </row>
    <row r="77" spans="2:9" ht="5.0999999999999996" hidden="1" customHeight="1">
      <c r="B77" s="25"/>
      <c r="E77" s="26"/>
      <c r="F77" s="24"/>
    </row>
    <row r="78" spans="2:9" hidden="1">
      <c r="B78" s="126" t="s">
        <v>117</v>
      </c>
      <c r="C78" s="127" t="s">
        <v>124</v>
      </c>
      <c r="D78" s="123"/>
      <c r="E78" s="37" t="str">
        <f>IF(E36="NJ Educators Health Plan",INDEX('Ch 78 Contribution %s'!$AC$6:$AG$13,MATCH(MIN(E50,125000),'Ch 78 Contribution %s'!$R$6:$R$13,1),MATCH(E34,'Ch 78 Contribution %s'!$AC$5:$AG$5,0)),IF(E36="Garden State Health Plan",INDEX('Ch 78 Contribution %s'!$C$37:$G$44,MATCH(MIN(E50,125000),'Ch 78 Contribution %s'!$A$37:$A$44,1),MATCH(E34,'Ch 78 Contribution %s'!$C$36:$G$36,0)),""))</f>
        <v/>
      </c>
      <c r="H78" t="e">
        <f>E50*E78/H32+SUM(E76,E70)</f>
        <v>#VALUE!</v>
      </c>
    </row>
    <row r="79" spans="2:9" ht="5.0999999999999996" customHeight="1">
      <c r="B79" s="25"/>
      <c r="E79" s="26"/>
      <c r="F79" s="24"/>
    </row>
    <row r="80" spans="2:9">
      <c r="B80" s="126" t="s">
        <v>87</v>
      </c>
      <c r="C80" s="127" t="s">
        <v>94</v>
      </c>
      <c r="D80" s="123"/>
      <c r="E80" s="120" t="str">
        <f>IFERROR(IF(I36&gt;0,H78,IF(SUM(E58,E64,E70,E76)=0,"--",SUM(E58,E64,E70,E76))),"")</f>
        <v/>
      </c>
      <c r="G80" t="s">
        <v>95</v>
      </c>
      <c r="H80" s="119" t="e">
        <f>H58+H64</f>
        <v>#VALUE!</v>
      </c>
    </row>
    <row r="81" spans="1:8" ht="5.0999999999999996" customHeight="1">
      <c r="B81" s="25"/>
      <c r="E81" s="26"/>
      <c r="F81" s="24"/>
    </row>
    <row r="82" spans="1:8">
      <c r="B82" s="25"/>
      <c r="E82" s="26"/>
      <c r="G82" t="s">
        <v>72</v>
      </c>
      <c r="H82" s="121">
        <f>E50*0.015/H32</f>
        <v>0</v>
      </c>
    </row>
    <row r="83" spans="1:8" hidden="1">
      <c r="B83" s="181" t="e">
        <f>IF(ISNA(IF(H82&gt;H80,"Note: Under Chapter 78, all employees must pay a minimum of 1.5% of their salary towards benefits contributions. In order to meet this threshold, you will be charged an additional contribution of "&amp;TEXT(H91,"$0.00")&amp;" per pay, for a total per pay contribution of "&amp;TEXT(E80,"$0.00")&amp;".","")),"Please select a valid plan.",IF(H82&gt;H80,"Note: Under Chapter 78, all employees must pay a minimum of 1.5% of their salary towards benefits contributions. In order to meet this threshold, you will be charged an additional contribution of "&amp;TEXT(H91,"$0.00")&amp;" per pay, for a total per pay contribution of "&amp;TEXT(E80,"$0.00")&amp;".",""))</f>
        <v>#VALUE!</v>
      </c>
      <c r="C83" s="181"/>
      <c r="D83" s="181"/>
      <c r="E83" s="181"/>
    </row>
    <row r="84" spans="1:8" hidden="1">
      <c r="B84" s="181"/>
      <c r="C84" s="181"/>
      <c r="D84" s="181"/>
      <c r="E84" s="181"/>
    </row>
    <row r="85" spans="1:8" hidden="1">
      <c r="B85" s="181"/>
      <c r="C85" s="181"/>
      <c r="D85" s="181"/>
      <c r="E85" s="181"/>
    </row>
    <row r="86" spans="1:8" hidden="1">
      <c r="B86" s="25"/>
      <c r="E86" s="26"/>
    </row>
    <row r="88" spans="1:8" ht="15.75" thickBot="1">
      <c r="B88" s="27" t="s">
        <v>51</v>
      </c>
    </row>
    <row r="89" spans="1:8" ht="3" customHeight="1">
      <c r="B89" s="44"/>
      <c r="C89" s="45"/>
      <c r="D89" s="45"/>
      <c r="E89" s="46"/>
    </row>
    <row r="90" spans="1:8" ht="15" customHeight="1">
      <c r="B90" s="178" t="s">
        <v>52</v>
      </c>
      <c r="C90" s="179"/>
      <c r="D90" s="179"/>
      <c r="E90" s="180"/>
      <c r="G90" t="s">
        <v>74</v>
      </c>
      <c r="H90" s="119" t="e">
        <f>H80</f>
        <v>#VALUE!</v>
      </c>
    </row>
    <row r="91" spans="1:8" ht="15" customHeight="1">
      <c r="B91" s="178"/>
      <c r="C91" s="179"/>
      <c r="D91" s="179"/>
      <c r="E91" s="180"/>
      <c r="G91" t="s">
        <v>73</v>
      </c>
      <c r="H91" s="119" t="e">
        <f>IF(H82&gt;H80,H82-H80,0)</f>
        <v>#VALUE!</v>
      </c>
    </row>
    <row r="92" spans="1:8" ht="3" customHeight="1" thickBot="1">
      <c r="A92" s="28"/>
      <c r="B92" s="47"/>
      <c r="C92" s="48"/>
      <c r="D92" s="48"/>
      <c r="E92" s="49"/>
    </row>
    <row r="93" spans="1:8"/>
    <row r="94" spans="1:8" hidden="1">
      <c r="G94" t="s">
        <v>95</v>
      </c>
    </row>
    <row r="96" spans="1:8" hidden="1">
      <c r="E96" s="24"/>
    </row>
    <row r="97" spans="5:5" hidden="1">
      <c r="E97" s="24"/>
    </row>
    <row r="100" spans="5:5" hidden="1">
      <c r="E100" s="24"/>
    </row>
    <row r="101" spans="5:5" hidden="1">
      <c r="E101" s="24"/>
    </row>
    <row r="102" spans="5:5" hidden="1">
      <c r="E102" s="24"/>
    </row>
  </sheetData>
  <sheetProtection algorithmName="SHA-512" hashValue="DA+m62lZE3kmgQqNhaKKLrre2GElao7LPeL9BQr/DpTkxAsUpSTZ3Ypqt85BQmgKbmC7EaENTyp48dd9dow02g==" saltValue="3SoS+Xbbguoqx8TwBHn1Lg==" spinCount="100000" sheet="1" selectLockedCells="1"/>
  <mergeCells count="3">
    <mergeCell ref="B25:E27"/>
    <mergeCell ref="B90:E91"/>
    <mergeCell ref="B83:E85"/>
  </mergeCells>
  <conditionalFormatting sqref="B83:E85">
    <cfRule type="expression" dxfId="9" priority="19">
      <formula>$E$80="--"</formula>
    </cfRule>
  </conditionalFormatting>
  <conditionalFormatting sqref="E78">
    <cfRule type="expression" dxfId="1" priority="28">
      <formula>$I$36=0</formula>
    </cfRule>
  </conditionalFormatting>
  <conditionalFormatting sqref="E80">
    <cfRule type="expression" dxfId="0" priority="18">
      <formula>$E$80="--"</formula>
    </cfRule>
  </conditionalFormatting>
  <dataValidations count="3">
    <dataValidation type="list" allowBlank="1" showInputMessage="1" showErrorMessage="1" sqref="E32" xr:uid="{00000000-0002-0000-0000-000000000000}">
      <formula1>$N$28:$N$29</formula1>
    </dataValidation>
    <dataValidation type="list" allowBlank="1" showInputMessage="1" showErrorMessage="1" sqref="E30" xr:uid="{00000000-0002-0000-0000-000001000000}">
      <formula1>$L$29:$L$30</formula1>
    </dataValidation>
    <dataValidation type="list" allowBlank="1" showInputMessage="1" showErrorMessage="1" sqref="E39 E43" xr:uid="{00000000-0002-0000-0000-000002000000}">
      <formula1>$C$4:$J$4</formula1>
    </dataValidation>
  </dataValidations>
  <pageMargins left="0.7" right="0.7" top="1" bottom="0.75" header="0.3" footer="0.3"/>
  <pageSetup scale="74" orientation="portrait" horizontalDpi="1200" verticalDpi="1200" r:id="rId1"/>
  <headerFooter>
    <oddHeader>&amp;L&amp;"-,Bold"&amp;18City of Camden&amp;"-,Regular"&amp;14
Medical and Prescription Contribution Calculator&amp;R&amp;G</oddHeader>
  </headerFooter>
  <legacyDrawingHF r:id="rId2"/>
  <extLst>
    <ext xmlns:x14="http://schemas.microsoft.com/office/spreadsheetml/2009/9/main" uri="{78C0D931-6437-407d-A8EE-F0AAD7539E65}">
      <x14:conditionalFormattings>
        <x14:conditionalFormatting xmlns:xm="http://schemas.microsoft.com/office/excel/2006/main">
          <x14:cfRule type="expression" priority="6" id="{6DBC6A7A-6314-45E2-AAE4-63CCBB100A7A}">
            <xm:f>$E$38='2026 Premium'!$F$24</xm:f>
            <x14:dxf>
              <font>
                <color theme="0" tint="-0.14996795556505021"/>
              </font>
              <fill>
                <patternFill>
                  <bgColor theme="0" tint="-0.14996795556505021"/>
                </patternFill>
              </fill>
            </x14:dxf>
          </x14:cfRule>
          <xm:sqref>E40 E62 E64</xm:sqref>
        </x14:conditionalFormatting>
        <x14:conditionalFormatting xmlns:xm="http://schemas.microsoft.com/office/excel/2006/main">
          <x14:cfRule type="expression" priority="16" id="{99801302-2C28-47FC-B259-B01CC1FD4EE7}">
            <xm:f>$E$42='2026 Premium'!$D$31</xm:f>
            <x14:dxf>
              <font>
                <color theme="0" tint="-0.14996795556505021"/>
              </font>
              <fill>
                <patternFill>
                  <bgColor theme="0" tint="-0.14996795556505021"/>
                </patternFill>
              </fill>
            </x14:dxf>
          </x14:cfRule>
          <xm:sqref>E44 E68 E70</xm:sqref>
        </x14:conditionalFormatting>
        <x14:conditionalFormatting xmlns:xm="http://schemas.microsoft.com/office/excel/2006/main">
          <x14:cfRule type="expression" priority="15" id="{37C392E7-33AA-4A1A-BC99-B4DB57F71DDA}">
            <xm:f>$E$46='2026 Premium'!$D$38</xm:f>
            <x14:dxf>
              <font>
                <color theme="0" tint="-0.14996795556505021"/>
              </font>
              <fill>
                <patternFill>
                  <bgColor theme="0" tint="-0.14996795556505021"/>
                </patternFill>
              </fill>
            </x14:dxf>
          </x14:cfRule>
          <xm:sqref>E48 E74</xm:sqref>
        </x14:conditionalFormatting>
        <x14:conditionalFormatting xmlns:xm="http://schemas.microsoft.com/office/excel/2006/main">
          <x14:cfRule type="expression" priority="5" id="{37A0A484-A103-4C78-A18C-CF3A2FE69B95}">
            <xm:f>$E$38='2026 Premium'!$F$24</xm:f>
            <x14:dxf>
              <font>
                <color theme="0" tint="-0.14996795556505021"/>
              </font>
              <fill>
                <patternFill>
                  <bgColor theme="0" tint="-0.14996795556505021"/>
                </patternFill>
              </fill>
            </x14:dxf>
          </x14:cfRule>
          <xm:sqref>E60</xm:sqref>
        </x14:conditionalFormatting>
        <x14:conditionalFormatting xmlns:xm="http://schemas.microsoft.com/office/excel/2006/main">
          <x14:cfRule type="expression" priority="14" id="{6A117781-CB70-467B-81CC-ACBA3A0F9F9E}">
            <xm:f>$E$42='2026 Premium'!$D$31</xm:f>
            <x14:dxf>
              <font>
                <color theme="0" tint="-0.14996795556505021"/>
              </font>
              <fill>
                <patternFill>
                  <bgColor theme="0" tint="-0.14996795556505021"/>
                </patternFill>
              </fill>
            </x14:dxf>
          </x14:cfRule>
          <xm:sqref>E66</xm:sqref>
        </x14:conditionalFormatting>
        <x14:conditionalFormatting xmlns:xm="http://schemas.microsoft.com/office/excel/2006/main">
          <x14:cfRule type="expression" priority="13" id="{ED6B025F-7B4E-4ED2-88AD-9D6B43351434}">
            <xm:f>$E$46='2026 Premium'!$D$38</xm:f>
            <x14:dxf>
              <font>
                <color theme="0" tint="-0.14996795556505021"/>
              </font>
              <fill>
                <patternFill>
                  <bgColor theme="0" tint="-0.14996795556505021"/>
                </patternFill>
              </fill>
            </x14:dxf>
          </x14:cfRule>
          <xm:sqref>E72</xm:sqref>
        </x14:conditionalFormatting>
        <x14:conditionalFormatting xmlns:xm="http://schemas.microsoft.com/office/excel/2006/main">
          <x14:cfRule type="expression" priority="8" id="{F58938D2-C29B-4A51-A996-9DDD21ED685F}">
            <xm:f>$E$46='2026 Premium'!$D$38</xm:f>
            <x14:dxf>
              <font>
                <color theme="0" tint="-0.14996795556505021"/>
              </font>
              <fill>
                <patternFill>
                  <bgColor theme="0" tint="-0.14996795556505021"/>
                </patternFill>
              </fill>
            </x14:dxf>
          </x14:cfRule>
          <xm:sqref>E76</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03000000}">
          <x14:formula1>
            <xm:f>'Ch 78 Contribution %s'!$L$5:$O$5</xm:f>
          </x14:formula1>
          <xm:sqref>E40 E44:E45 E47:E49 E37</xm:sqref>
        </x14:dataValidation>
        <x14:dataValidation type="list" allowBlank="1" showInputMessage="1" showErrorMessage="1" xr:uid="{00000000-0002-0000-0000-000006000000}">
          <x14:formula1>
            <xm:f>'2026 Premium'!$C$61:$C$69</xm:f>
          </x14:formula1>
          <xm:sqref>E36</xm:sqref>
        </x14:dataValidation>
        <x14:dataValidation type="list" allowBlank="1" showInputMessage="1" showErrorMessage="1" xr:uid="{00000000-0002-0000-0000-000007000000}">
          <x14:formula1>
            <xm:f>'2026 Premium'!$C$31:$D$31</xm:f>
          </x14:formula1>
          <xm:sqref>E42</xm:sqref>
        </x14:dataValidation>
        <x14:dataValidation type="list" allowBlank="1" showInputMessage="1" showErrorMessage="1" xr:uid="{00000000-0002-0000-0000-000008000000}">
          <x14:formula1>
            <xm:f>'2026 Premium'!$C$38:$D$38</xm:f>
          </x14:formula1>
          <xm:sqref>E46</xm:sqref>
        </x14:dataValidation>
        <x14:dataValidation type="list" allowBlank="1" showInputMessage="1" showErrorMessage="1" xr:uid="{00000000-0002-0000-0000-000004000000}">
          <x14:formula1>
            <xm:f>'2026 Premium'!$V$24:$Y$24</xm:f>
          </x14:formula1>
          <xm:sqref>E38</xm:sqref>
        </x14:dataValidation>
        <x14:dataValidation type="list" allowBlank="1" showInputMessage="1" showErrorMessage="1" xr:uid="{5576BA89-9A47-4C29-8A93-4C0FFD4AF3FC}">
          <x14:formula1>
            <xm:f>'Ch 78 Contribution %s'!$R$24:$R$28</xm:f>
          </x14:formula1>
          <xm:sqref>E34</xm:sqref>
        </x14:dataValidation>
        <x14:dataValidation type="list" allowBlank="1" showInputMessage="1" showErrorMessage="1" xr:uid="{00000000-0002-0000-0000-000005000000}">
          <x14:formula1>
            <xm:f>'2026 Premium'!$C$5:$U$5</xm:f>
          </x14:formula1>
          <xm:sqref>E35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G67"/>
  <sheetViews>
    <sheetView zoomScale="85" zoomScaleNormal="85" workbookViewId="0"/>
  </sheetViews>
  <sheetFormatPr defaultRowHeight="15"/>
  <cols>
    <col min="1" max="1" width="11.5703125" style="1" bestFit="1" customWidth="1"/>
    <col min="2" max="2" width="22.7109375" style="1" customWidth="1"/>
    <col min="3" max="3" width="13.140625" style="1" customWidth="1"/>
    <col min="4" max="4" width="16.140625" style="1" customWidth="1"/>
    <col min="5" max="15" width="13.140625" style="1" customWidth="1"/>
    <col min="16" max="17" width="9.140625" style="1"/>
    <col min="18" max="18" width="23.42578125" bestFit="1" customWidth="1"/>
    <col min="19" max="19" width="24.42578125" customWidth="1"/>
    <col min="20" max="28" width="9.140625" hidden="1" customWidth="1"/>
    <col min="29" max="30" width="15.42578125" customWidth="1"/>
    <col min="31" max="31" width="19.28515625" customWidth="1"/>
    <col min="32" max="33" width="15.42578125" customWidth="1"/>
    <col min="34" max="257" width="9.140625" style="1"/>
    <col min="258" max="258" width="11.5703125" style="1" bestFit="1" customWidth="1"/>
    <col min="259" max="259" width="22.7109375" style="1" customWidth="1"/>
    <col min="260" max="271" width="13.140625" style="1" customWidth="1"/>
    <col min="272" max="513" width="9.140625" style="1"/>
    <col min="514" max="514" width="11.5703125" style="1" bestFit="1" customWidth="1"/>
    <col min="515" max="515" width="22.7109375" style="1" customWidth="1"/>
    <col min="516" max="527" width="13.140625" style="1" customWidth="1"/>
    <col min="528" max="769" width="9.140625" style="1"/>
    <col min="770" max="770" width="11.5703125" style="1" bestFit="1" customWidth="1"/>
    <col min="771" max="771" width="22.7109375" style="1" customWidth="1"/>
    <col min="772" max="783" width="13.140625" style="1" customWidth="1"/>
    <col min="784" max="1025" width="9.140625" style="1"/>
    <col min="1026" max="1026" width="11.5703125" style="1" bestFit="1" customWidth="1"/>
    <col min="1027" max="1027" width="22.7109375" style="1" customWidth="1"/>
    <col min="1028" max="1039" width="13.140625" style="1" customWidth="1"/>
    <col min="1040" max="1281" width="9.140625" style="1"/>
    <col min="1282" max="1282" width="11.5703125" style="1" bestFit="1" customWidth="1"/>
    <col min="1283" max="1283" width="22.7109375" style="1" customWidth="1"/>
    <col min="1284" max="1295" width="13.140625" style="1" customWidth="1"/>
    <col min="1296" max="1537" width="9.140625" style="1"/>
    <col min="1538" max="1538" width="11.5703125" style="1" bestFit="1" customWidth="1"/>
    <col min="1539" max="1539" width="22.7109375" style="1" customWidth="1"/>
    <col min="1540" max="1551" width="13.140625" style="1" customWidth="1"/>
    <col min="1552" max="1793" width="9.140625" style="1"/>
    <col min="1794" max="1794" width="11.5703125" style="1" bestFit="1" customWidth="1"/>
    <col min="1795" max="1795" width="22.7109375" style="1" customWidth="1"/>
    <col min="1796" max="1807" width="13.140625" style="1" customWidth="1"/>
    <col min="1808" max="2049" width="9.140625" style="1"/>
    <col min="2050" max="2050" width="11.5703125" style="1" bestFit="1" customWidth="1"/>
    <col min="2051" max="2051" width="22.7109375" style="1" customWidth="1"/>
    <col min="2052" max="2063" width="13.140625" style="1" customWidth="1"/>
    <col min="2064" max="2305" width="9.140625" style="1"/>
    <col min="2306" max="2306" width="11.5703125" style="1" bestFit="1" customWidth="1"/>
    <col min="2307" max="2307" width="22.7109375" style="1" customWidth="1"/>
    <col min="2308" max="2319" width="13.140625" style="1" customWidth="1"/>
    <col min="2320" max="2561" width="9.140625" style="1"/>
    <col min="2562" max="2562" width="11.5703125" style="1" bestFit="1" customWidth="1"/>
    <col min="2563" max="2563" width="22.7109375" style="1" customWidth="1"/>
    <col min="2564" max="2575" width="13.140625" style="1" customWidth="1"/>
    <col min="2576" max="2817" width="9.140625" style="1"/>
    <col min="2818" max="2818" width="11.5703125" style="1" bestFit="1" customWidth="1"/>
    <col min="2819" max="2819" width="22.7109375" style="1" customWidth="1"/>
    <col min="2820" max="2831" width="13.140625" style="1" customWidth="1"/>
    <col min="2832" max="3073" width="9.140625" style="1"/>
    <col min="3074" max="3074" width="11.5703125" style="1" bestFit="1" customWidth="1"/>
    <col min="3075" max="3075" width="22.7109375" style="1" customWidth="1"/>
    <col min="3076" max="3087" width="13.140625" style="1" customWidth="1"/>
    <col min="3088" max="3329" width="9.140625" style="1"/>
    <col min="3330" max="3330" width="11.5703125" style="1" bestFit="1" customWidth="1"/>
    <col min="3331" max="3331" width="22.7109375" style="1" customWidth="1"/>
    <col min="3332" max="3343" width="13.140625" style="1" customWidth="1"/>
    <col min="3344" max="3585" width="9.140625" style="1"/>
    <col min="3586" max="3586" width="11.5703125" style="1" bestFit="1" customWidth="1"/>
    <col min="3587" max="3587" width="22.7109375" style="1" customWidth="1"/>
    <col min="3588" max="3599" width="13.140625" style="1" customWidth="1"/>
    <col min="3600" max="3841" width="9.140625" style="1"/>
    <col min="3842" max="3842" width="11.5703125" style="1" bestFit="1" customWidth="1"/>
    <col min="3843" max="3843" width="22.7109375" style="1" customWidth="1"/>
    <col min="3844" max="3855" width="13.140625" style="1" customWidth="1"/>
    <col min="3856" max="4097" width="9.140625" style="1"/>
    <col min="4098" max="4098" width="11.5703125" style="1" bestFit="1" customWidth="1"/>
    <col min="4099" max="4099" width="22.7109375" style="1" customWidth="1"/>
    <col min="4100" max="4111" width="13.140625" style="1" customWidth="1"/>
    <col min="4112" max="4353" width="9.140625" style="1"/>
    <col min="4354" max="4354" width="11.5703125" style="1" bestFit="1" customWidth="1"/>
    <col min="4355" max="4355" width="22.7109375" style="1" customWidth="1"/>
    <col min="4356" max="4367" width="13.140625" style="1" customWidth="1"/>
    <col min="4368" max="4609" width="9.140625" style="1"/>
    <col min="4610" max="4610" width="11.5703125" style="1" bestFit="1" customWidth="1"/>
    <col min="4611" max="4611" width="22.7109375" style="1" customWidth="1"/>
    <col min="4612" max="4623" width="13.140625" style="1" customWidth="1"/>
    <col min="4624" max="4865" width="9.140625" style="1"/>
    <col min="4866" max="4866" width="11.5703125" style="1" bestFit="1" customWidth="1"/>
    <col min="4867" max="4867" width="22.7109375" style="1" customWidth="1"/>
    <col min="4868" max="4879" width="13.140625" style="1" customWidth="1"/>
    <col min="4880" max="5121" width="9.140625" style="1"/>
    <col min="5122" max="5122" width="11.5703125" style="1" bestFit="1" customWidth="1"/>
    <col min="5123" max="5123" width="22.7109375" style="1" customWidth="1"/>
    <col min="5124" max="5135" width="13.140625" style="1" customWidth="1"/>
    <col min="5136" max="5377" width="9.140625" style="1"/>
    <col min="5378" max="5378" width="11.5703125" style="1" bestFit="1" customWidth="1"/>
    <col min="5379" max="5379" width="22.7109375" style="1" customWidth="1"/>
    <col min="5380" max="5391" width="13.140625" style="1" customWidth="1"/>
    <col min="5392" max="5633" width="9.140625" style="1"/>
    <col min="5634" max="5634" width="11.5703125" style="1" bestFit="1" customWidth="1"/>
    <col min="5635" max="5635" width="22.7109375" style="1" customWidth="1"/>
    <col min="5636" max="5647" width="13.140625" style="1" customWidth="1"/>
    <col min="5648" max="5889" width="9.140625" style="1"/>
    <col min="5890" max="5890" width="11.5703125" style="1" bestFit="1" customWidth="1"/>
    <col min="5891" max="5891" width="22.7109375" style="1" customWidth="1"/>
    <col min="5892" max="5903" width="13.140625" style="1" customWidth="1"/>
    <col min="5904" max="6145" width="9.140625" style="1"/>
    <col min="6146" max="6146" width="11.5703125" style="1" bestFit="1" customWidth="1"/>
    <col min="6147" max="6147" width="22.7109375" style="1" customWidth="1"/>
    <col min="6148" max="6159" width="13.140625" style="1" customWidth="1"/>
    <col min="6160" max="6401" width="9.140625" style="1"/>
    <col min="6402" max="6402" width="11.5703125" style="1" bestFit="1" customWidth="1"/>
    <col min="6403" max="6403" width="22.7109375" style="1" customWidth="1"/>
    <col min="6404" max="6415" width="13.140625" style="1" customWidth="1"/>
    <col min="6416" max="6657" width="9.140625" style="1"/>
    <col min="6658" max="6658" width="11.5703125" style="1" bestFit="1" customWidth="1"/>
    <col min="6659" max="6659" width="22.7109375" style="1" customWidth="1"/>
    <col min="6660" max="6671" width="13.140625" style="1" customWidth="1"/>
    <col min="6672" max="6913" width="9.140625" style="1"/>
    <col min="6914" max="6914" width="11.5703125" style="1" bestFit="1" customWidth="1"/>
    <col min="6915" max="6915" width="22.7109375" style="1" customWidth="1"/>
    <col min="6916" max="6927" width="13.140625" style="1" customWidth="1"/>
    <col min="6928" max="7169" width="9.140625" style="1"/>
    <col min="7170" max="7170" width="11.5703125" style="1" bestFit="1" customWidth="1"/>
    <col min="7171" max="7171" width="22.7109375" style="1" customWidth="1"/>
    <col min="7172" max="7183" width="13.140625" style="1" customWidth="1"/>
    <col min="7184" max="7425" width="9.140625" style="1"/>
    <col min="7426" max="7426" width="11.5703125" style="1" bestFit="1" customWidth="1"/>
    <col min="7427" max="7427" width="22.7109375" style="1" customWidth="1"/>
    <col min="7428" max="7439" width="13.140625" style="1" customWidth="1"/>
    <col min="7440" max="7681" width="9.140625" style="1"/>
    <col min="7682" max="7682" width="11.5703125" style="1" bestFit="1" customWidth="1"/>
    <col min="7683" max="7683" width="22.7109375" style="1" customWidth="1"/>
    <col min="7684" max="7695" width="13.140625" style="1" customWidth="1"/>
    <col min="7696" max="7937" width="9.140625" style="1"/>
    <col min="7938" max="7938" width="11.5703125" style="1" bestFit="1" customWidth="1"/>
    <col min="7939" max="7939" width="22.7109375" style="1" customWidth="1"/>
    <col min="7940" max="7951" width="13.140625" style="1" customWidth="1"/>
    <col min="7952" max="8193" width="9.140625" style="1"/>
    <col min="8194" max="8194" width="11.5703125" style="1" bestFit="1" customWidth="1"/>
    <col min="8195" max="8195" width="22.7109375" style="1" customWidth="1"/>
    <col min="8196" max="8207" width="13.140625" style="1" customWidth="1"/>
    <col min="8208" max="8449" width="9.140625" style="1"/>
    <col min="8450" max="8450" width="11.5703125" style="1" bestFit="1" customWidth="1"/>
    <col min="8451" max="8451" width="22.7109375" style="1" customWidth="1"/>
    <col min="8452" max="8463" width="13.140625" style="1" customWidth="1"/>
    <col min="8464" max="8705" width="9.140625" style="1"/>
    <col min="8706" max="8706" width="11.5703125" style="1" bestFit="1" customWidth="1"/>
    <col min="8707" max="8707" width="22.7109375" style="1" customWidth="1"/>
    <col min="8708" max="8719" width="13.140625" style="1" customWidth="1"/>
    <col min="8720" max="8961" width="9.140625" style="1"/>
    <col min="8962" max="8962" width="11.5703125" style="1" bestFit="1" customWidth="1"/>
    <col min="8963" max="8963" width="22.7109375" style="1" customWidth="1"/>
    <col min="8964" max="8975" width="13.140625" style="1" customWidth="1"/>
    <col min="8976" max="9217" width="9.140625" style="1"/>
    <col min="9218" max="9218" width="11.5703125" style="1" bestFit="1" customWidth="1"/>
    <col min="9219" max="9219" width="22.7109375" style="1" customWidth="1"/>
    <col min="9220" max="9231" width="13.140625" style="1" customWidth="1"/>
    <col min="9232" max="9473" width="9.140625" style="1"/>
    <col min="9474" max="9474" width="11.5703125" style="1" bestFit="1" customWidth="1"/>
    <col min="9475" max="9475" width="22.7109375" style="1" customWidth="1"/>
    <col min="9476" max="9487" width="13.140625" style="1" customWidth="1"/>
    <col min="9488" max="9729" width="9.140625" style="1"/>
    <col min="9730" max="9730" width="11.5703125" style="1" bestFit="1" customWidth="1"/>
    <col min="9731" max="9731" width="22.7109375" style="1" customWidth="1"/>
    <col min="9732" max="9743" width="13.140625" style="1" customWidth="1"/>
    <col min="9744" max="9985" width="9.140625" style="1"/>
    <col min="9986" max="9986" width="11.5703125" style="1" bestFit="1" customWidth="1"/>
    <col min="9987" max="9987" width="22.7109375" style="1" customWidth="1"/>
    <col min="9988" max="9999" width="13.140625" style="1" customWidth="1"/>
    <col min="10000" max="10241" width="9.140625" style="1"/>
    <col min="10242" max="10242" width="11.5703125" style="1" bestFit="1" customWidth="1"/>
    <col min="10243" max="10243" width="22.7109375" style="1" customWidth="1"/>
    <col min="10244" max="10255" width="13.140625" style="1" customWidth="1"/>
    <col min="10256" max="10497" width="9.140625" style="1"/>
    <col min="10498" max="10498" width="11.5703125" style="1" bestFit="1" customWidth="1"/>
    <col min="10499" max="10499" width="22.7109375" style="1" customWidth="1"/>
    <col min="10500" max="10511" width="13.140625" style="1" customWidth="1"/>
    <col min="10512" max="10753" width="9.140625" style="1"/>
    <col min="10754" max="10754" width="11.5703125" style="1" bestFit="1" customWidth="1"/>
    <col min="10755" max="10755" width="22.7109375" style="1" customWidth="1"/>
    <col min="10756" max="10767" width="13.140625" style="1" customWidth="1"/>
    <col min="10768" max="11009" width="9.140625" style="1"/>
    <col min="11010" max="11010" width="11.5703125" style="1" bestFit="1" customWidth="1"/>
    <col min="11011" max="11011" width="22.7109375" style="1" customWidth="1"/>
    <col min="11012" max="11023" width="13.140625" style="1" customWidth="1"/>
    <col min="11024" max="11265" width="9.140625" style="1"/>
    <col min="11266" max="11266" width="11.5703125" style="1" bestFit="1" customWidth="1"/>
    <col min="11267" max="11267" width="22.7109375" style="1" customWidth="1"/>
    <col min="11268" max="11279" width="13.140625" style="1" customWidth="1"/>
    <col min="11280" max="11521" width="9.140625" style="1"/>
    <col min="11522" max="11522" width="11.5703125" style="1" bestFit="1" customWidth="1"/>
    <col min="11523" max="11523" width="22.7109375" style="1" customWidth="1"/>
    <col min="11524" max="11535" width="13.140625" style="1" customWidth="1"/>
    <col min="11536" max="11777" width="9.140625" style="1"/>
    <col min="11778" max="11778" width="11.5703125" style="1" bestFit="1" customWidth="1"/>
    <col min="11779" max="11779" width="22.7109375" style="1" customWidth="1"/>
    <col min="11780" max="11791" width="13.140625" style="1" customWidth="1"/>
    <col min="11792" max="12033" width="9.140625" style="1"/>
    <col min="12034" max="12034" width="11.5703125" style="1" bestFit="1" customWidth="1"/>
    <col min="12035" max="12035" width="22.7109375" style="1" customWidth="1"/>
    <col min="12036" max="12047" width="13.140625" style="1" customWidth="1"/>
    <col min="12048" max="12289" width="9.140625" style="1"/>
    <col min="12290" max="12290" width="11.5703125" style="1" bestFit="1" customWidth="1"/>
    <col min="12291" max="12291" width="22.7109375" style="1" customWidth="1"/>
    <col min="12292" max="12303" width="13.140625" style="1" customWidth="1"/>
    <col min="12304" max="12545" width="9.140625" style="1"/>
    <col min="12546" max="12546" width="11.5703125" style="1" bestFit="1" customWidth="1"/>
    <col min="12547" max="12547" width="22.7109375" style="1" customWidth="1"/>
    <col min="12548" max="12559" width="13.140625" style="1" customWidth="1"/>
    <col min="12560" max="12801" width="9.140625" style="1"/>
    <col min="12802" max="12802" width="11.5703125" style="1" bestFit="1" customWidth="1"/>
    <col min="12803" max="12803" width="22.7109375" style="1" customWidth="1"/>
    <col min="12804" max="12815" width="13.140625" style="1" customWidth="1"/>
    <col min="12816" max="13057" width="9.140625" style="1"/>
    <col min="13058" max="13058" width="11.5703125" style="1" bestFit="1" customWidth="1"/>
    <col min="13059" max="13059" width="22.7109375" style="1" customWidth="1"/>
    <col min="13060" max="13071" width="13.140625" style="1" customWidth="1"/>
    <col min="13072" max="13313" width="9.140625" style="1"/>
    <col min="13314" max="13314" width="11.5703125" style="1" bestFit="1" customWidth="1"/>
    <col min="13315" max="13315" width="22.7109375" style="1" customWidth="1"/>
    <col min="13316" max="13327" width="13.140625" style="1" customWidth="1"/>
    <col min="13328" max="13569" width="9.140625" style="1"/>
    <col min="13570" max="13570" width="11.5703125" style="1" bestFit="1" customWidth="1"/>
    <col min="13571" max="13571" width="22.7109375" style="1" customWidth="1"/>
    <col min="13572" max="13583" width="13.140625" style="1" customWidth="1"/>
    <col min="13584" max="13825" width="9.140625" style="1"/>
    <col min="13826" max="13826" width="11.5703125" style="1" bestFit="1" customWidth="1"/>
    <col min="13827" max="13827" width="22.7109375" style="1" customWidth="1"/>
    <col min="13828" max="13839" width="13.140625" style="1" customWidth="1"/>
    <col min="13840" max="14081" width="9.140625" style="1"/>
    <col min="14082" max="14082" width="11.5703125" style="1" bestFit="1" customWidth="1"/>
    <col min="14083" max="14083" width="22.7109375" style="1" customWidth="1"/>
    <col min="14084" max="14095" width="13.140625" style="1" customWidth="1"/>
    <col min="14096" max="14337" width="9.140625" style="1"/>
    <col min="14338" max="14338" width="11.5703125" style="1" bestFit="1" customWidth="1"/>
    <col min="14339" max="14339" width="22.7109375" style="1" customWidth="1"/>
    <col min="14340" max="14351" width="13.140625" style="1" customWidth="1"/>
    <col min="14352" max="14593" width="9.140625" style="1"/>
    <col min="14594" max="14594" width="11.5703125" style="1" bestFit="1" customWidth="1"/>
    <col min="14595" max="14595" width="22.7109375" style="1" customWidth="1"/>
    <col min="14596" max="14607" width="13.140625" style="1" customWidth="1"/>
    <col min="14608" max="14849" width="9.140625" style="1"/>
    <col min="14850" max="14850" width="11.5703125" style="1" bestFit="1" customWidth="1"/>
    <col min="14851" max="14851" width="22.7109375" style="1" customWidth="1"/>
    <col min="14852" max="14863" width="13.140625" style="1" customWidth="1"/>
    <col min="14864" max="15105" width="9.140625" style="1"/>
    <col min="15106" max="15106" width="11.5703125" style="1" bestFit="1" customWidth="1"/>
    <col min="15107" max="15107" width="22.7109375" style="1" customWidth="1"/>
    <col min="15108" max="15119" width="13.140625" style="1" customWidth="1"/>
    <col min="15120" max="15361" width="9.140625" style="1"/>
    <col min="15362" max="15362" width="11.5703125" style="1" bestFit="1" customWidth="1"/>
    <col min="15363" max="15363" width="22.7109375" style="1" customWidth="1"/>
    <col min="15364" max="15375" width="13.140625" style="1" customWidth="1"/>
    <col min="15376" max="15617" width="9.140625" style="1"/>
    <col min="15618" max="15618" width="11.5703125" style="1" bestFit="1" customWidth="1"/>
    <col min="15619" max="15619" width="22.7109375" style="1" customWidth="1"/>
    <col min="15620" max="15631" width="13.140625" style="1" customWidth="1"/>
    <col min="15632" max="15873" width="9.140625" style="1"/>
    <col min="15874" max="15874" width="11.5703125" style="1" bestFit="1" customWidth="1"/>
    <col min="15875" max="15875" width="22.7109375" style="1" customWidth="1"/>
    <col min="15876" max="15887" width="13.140625" style="1" customWidth="1"/>
    <col min="15888" max="16129" width="9.140625" style="1"/>
    <col min="16130" max="16130" width="11.5703125" style="1" bestFit="1" customWidth="1"/>
    <col min="16131" max="16131" width="22.7109375" style="1" customWidth="1"/>
    <col min="16132" max="16143" width="13.140625" style="1" customWidth="1"/>
    <col min="16144" max="16384" width="9.140625" style="1"/>
  </cols>
  <sheetData>
    <row r="1" spans="1:33" ht="19.5" thickBot="1">
      <c r="B1" s="3"/>
      <c r="C1" s="4"/>
      <c r="D1" s="4"/>
      <c r="E1" s="4"/>
      <c r="F1" s="4"/>
      <c r="G1" s="3"/>
      <c r="H1" s="3"/>
      <c r="I1" s="3"/>
      <c r="J1" s="4"/>
      <c r="K1" s="4"/>
      <c r="L1" s="4"/>
      <c r="M1" s="4"/>
      <c r="N1" s="4"/>
      <c r="O1" s="4"/>
      <c r="R1" s="129" t="s">
        <v>125</v>
      </c>
      <c r="S1" s="130"/>
      <c r="T1" s="131"/>
      <c r="U1" s="131"/>
      <c r="V1" s="131"/>
      <c r="W1" s="131"/>
      <c r="X1" s="130"/>
      <c r="Y1" s="130"/>
      <c r="Z1" s="130"/>
      <c r="AA1" s="131"/>
      <c r="AB1" s="131"/>
      <c r="AC1" s="131"/>
      <c r="AD1" s="131"/>
      <c r="AE1" s="131"/>
      <c r="AF1" s="131"/>
      <c r="AG1" s="131"/>
    </row>
    <row r="2" spans="1:33" ht="15.75" thickBot="1">
      <c r="B2" s="2"/>
      <c r="C2" s="2">
        <v>3</v>
      </c>
      <c r="D2" s="5">
        <v>4</v>
      </c>
      <c r="E2" s="2">
        <v>5</v>
      </c>
      <c r="F2" s="2">
        <v>6</v>
      </c>
      <c r="G2" s="5">
        <v>7</v>
      </c>
      <c r="H2" s="2">
        <v>8</v>
      </c>
      <c r="I2" s="2"/>
      <c r="J2" s="5"/>
      <c r="K2" s="2"/>
      <c r="L2" s="2"/>
      <c r="M2" s="5"/>
      <c r="N2" s="5"/>
      <c r="O2" s="2"/>
      <c r="R2" s="129"/>
      <c r="S2" s="132"/>
      <c r="T2" s="132">
        <v>3</v>
      </c>
      <c r="U2" s="133">
        <v>4</v>
      </c>
      <c r="V2" s="132">
        <v>5</v>
      </c>
      <c r="W2" s="132">
        <v>6</v>
      </c>
      <c r="X2" s="133">
        <v>7</v>
      </c>
      <c r="Y2" s="132">
        <v>8</v>
      </c>
      <c r="Z2" s="132"/>
      <c r="AA2" s="133"/>
      <c r="AB2" s="132"/>
      <c r="AC2" s="132"/>
      <c r="AD2" s="132"/>
      <c r="AE2" s="8"/>
      <c r="AF2" s="133"/>
      <c r="AG2" s="132"/>
    </row>
    <row r="3" spans="1:33" ht="15.75" thickBot="1">
      <c r="B3" s="2"/>
      <c r="C3" s="190" t="s">
        <v>0</v>
      </c>
      <c r="D3" s="191"/>
      <c r="E3" s="192"/>
      <c r="F3" s="190" t="s">
        <v>1</v>
      </c>
      <c r="G3" s="191"/>
      <c r="H3" s="192"/>
      <c r="I3" s="190" t="s">
        <v>2</v>
      </c>
      <c r="J3" s="191"/>
      <c r="K3" s="192"/>
      <c r="L3" s="190" t="s">
        <v>3</v>
      </c>
      <c r="M3" s="191"/>
      <c r="N3" s="191"/>
      <c r="O3" s="192"/>
      <c r="R3" s="129"/>
      <c r="S3" s="132"/>
      <c r="T3" s="184" t="s">
        <v>0</v>
      </c>
      <c r="U3" s="185"/>
      <c r="V3" s="186"/>
      <c r="W3" s="184" t="s">
        <v>1</v>
      </c>
      <c r="X3" s="185"/>
      <c r="Y3" s="186"/>
      <c r="Z3" s="184" t="s">
        <v>2</v>
      </c>
      <c r="AA3" s="185"/>
      <c r="AB3" s="186"/>
      <c r="AC3" s="184" t="s">
        <v>3</v>
      </c>
      <c r="AD3" s="185"/>
      <c r="AE3" s="185"/>
      <c r="AF3" s="185"/>
      <c r="AG3" s="186"/>
    </row>
    <row r="4" spans="1:33" ht="16.5" thickBot="1">
      <c r="B4" s="2"/>
      <c r="C4" s="193" t="s">
        <v>4</v>
      </c>
      <c r="D4" s="194"/>
      <c r="E4" s="194"/>
      <c r="F4" s="194"/>
      <c r="G4" s="194"/>
      <c r="H4" s="194"/>
      <c r="I4" s="194"/>
      <c r="J4" s="194"/>
      <c r="K4" s="194"/>
      <c r="L4" s="194"/>
      <c r="M4" s="194"/>
      <c r="N4" s="194"/>
      <c r="O4" s="195"/>
      <c r="R4" s="129"/>
      <c r="S4" s="132"/>
      <c r="T4" s="187" t="s">
        <v>126</v>
      </c>
      <c r="U4" s="188"/>
      <c r="V4" s="188"/>
      <c r="W4" s="188"/>
      <c r="X4" s="188"/>
      <c r="Y4" s="188"/>
      <c r="Z4" s="188"/>
      <c r="AA4" s="188"/>
      <c r="AB4" s="188"/>
      <c r="AC4" s="188"/>
      <c r="AD4" s="188"/>
      <c r="AE4" s="188"/>
      <c r="AF4" s="188"/>
      <c r="AG4" s="189"/>
    </row>
    <row r="5" spans="1:33" ht="45.75" thickBot="1">
      <c r="B5" s="6" t="s">
        <v>5</v>
      </c>
      <c r="C5" s="7" t="s">
        <v>6</v>
      </c>
      <c r="D5" s="8" t="s">
        <v>7</v>
      </c>
      <c r="E5" s="9" t="s">
        <v>8</v>
      </c>
      <c r="F5" s="7" t="s">
        <v>6</v>
      </c>
      <c r="G5" s="8" t="s">
        <v>7</v>
      </c>
      <c r="H5" s="9" t="s">
        <v>8</v>
      </c>
      <c r="I5" s="7" t="s">
        <v>6</v>
      </c>
      <c r="J5" s="8" t="s">
        <v>7</v>
      </c>
      <c r="K5" s="9" t="s">
        <v>8</v>
      </c>
      <c r="L5" s="7" t="s">
        <v>36</v>
      </c>
      <c r="M5" s="8" t="s">
        <v>40</v>
      </c>
      <c r="N5" s="8" t="s">
        <v>9</v>
      </c>
      <c r="O5" s="9" t="s">
        <v>8</v>
      </c>
      <c r="R5" s="129"/>
      <c r="S5" s="6" t="s">
        <v>5</v>
      </c>
      <c r="T5" s="7" t="s">
        <v>6</v>
      </c>
      <c r="U5" s="8" t="s">
        <v>7</v>
      </c>
      <c r="V5" s="9" t="s">
        <v>8</v>
      </c>
      <c r="W5" s="7" t="s">
        <v>6</v>
      </c>
      <c r="X5" s="8" t="s">
        <v>7</v>
      </c>
      <c r="Y5" s="9" t="s">
        <v>8</v>
      </c>
      <c r="Z5" s="7" t="s">
        <v>6</v>
      </c>
      <c r="AA5" s="8" t="s">
        <v>7</v>
      </c>
      <c r="AB5" s="9" t="s">
        <v>8</v>
      </c>
      <c r="AC5" s="7" t="s">
        <v>36</v>
      </c>
      <c r="AD5" s="134" t="s">
        <v>128</v>
      </c>
      <c r="AE5" s="8" t="s">
        <v>9</v>
      </c>
      <c r="AF5" s="8" t="s">
        <v>40</v>
      </c>
      <c r="AG5" s="9" t="s">
        <v>8</v>
      </c>
    </row>
    <row r="6" spans="1:33">
      <c r="A6" s="10">
        <v>0</v>
      </c>
      <c r="B6" s="11" t="s">
        <v>10</v>
      </c>
      <c r="C6" s="12">
        <v>1.125E-2</v>
      </c>
      <c r="D6" s="13">
        <v>8.7500000000000008E-3</v>
      </c>
      <c r="E6" s="14">
        <v>7.4999999999999997E-3</v>
      </c>
      <c r="F6" s="15">
        <v>2.2499999999999999E-2</v>
      </c>
      <c r="G6" s="13">
        <v>1.7500000000000002E-2</v>
      </c>
      <c r="H6" s="14">
        <v>1.4999999999999999E-2</v>
      </c>
      <c r="I6" s="15">
        <v>3.3750000000000002E-2</v>
      </c>
      <c r="J6" s="13">
        <v>2.6250000000000002E-2</v>
      </c>
      <c r="K6" s="14">
        <v>2.2499999999999999E-2</v>
      </c>
      <c r="L6" s="15">
        <v>4.4999999999999998E-2</v>
      </c>
      <c r="M6" s="16">
        <v>3.5000000000000003E-2</v>
      </c>
      <c r="N6" s="16">
        <v>3.5000000000000003E-2</v>
      </c>
      <c r="O6" s="14">
        <v>0.03</v>
      </c>
      <c r="R6" s="135">
        <v>0</v>
      </c>
      <c r="S6" s="11" t="s">
        <v>132</v>
      </c>
      <c r="T6" s="12">
        <v>1.125E-2</v>
      </c>
      <c r="U6" s="13">
        <v>8.7500000000000008E-3</v>
      </c>
      <c r="V6" s="14">
        <v>7.4999999999999997E-3</v>
      </c>
      <c r="W6" s="15">
        <v>2.2499999999999999E-2</v>
      </c>
      <c r="X6" s="13">
        <v>1.7500000000000002E-2</v>
      </c>
      <c r="Y6" s="14">
        <v>1.4999999999999999E-2</v>
      </c>
      <c r="Z6" s="15">
        <v>3.3750000000000002E-2</v>
      </c>
      <c r="AA6" s="13">
        <v>2.6250000000000002E-2</v>
      </c>
      <c r="AB6" s="14">
        <v>2.2499999999999999E-2</v>
      </c>
      <c r="AC6" s="15">
        <v>1.7000000000000001E-2</v>
      </c>
      <c r="AD6" s="13">
        <v>0</v>
      </c>
      <c r="AE6" s="16">
        <v>2.1999999999999999E-2</v>
      </c>
      <c r="AF6" s="16">
        <v>2.8000000000000001E-2</v>
      </c>
      <c r="AG6" s="14">
        <v>3.3000000000000002E-2</v>
      </c>
    </row>
    <row r="7" spans="1:33">
      <c r="A7" s="10">
        <v>20000</v>
      </c>
      <c r="B7" s="11" t="s">
        <v>11</v>
      </c>
      <c r="C7" s="15">
        <v>1.375E-2</v>
      </c>
      <c r="D7" s="13">
        <v>8.7500000000000008E-3</v>
      </c>
      <c r="E7" s="14">
        <v>7.4999999999999997E-3</v>
      </c>
      <c r="F7" s="15">
        <v>2.75E-2</v>
      </c>
      <c r="G7" s="13">
        <v>1.7500000000000002E-2</v>
      </c>
      <c r="H7" s="14">
        <v>1.4999999999999999E-2</v>
      </c>
      <c r="I7" s="15">
        <v>4.1250000000000002E-2</v>
      </c>
      <c r="J7" s="13">
        <v>2.6250000000000002E-2</v>
      </c>
      <c r="K7" s="14">
        <v>2.2499999999999999E-2</v>
      </c>
      <c r="L7" s="15">
        <v>5.5E-2</v>
      </c>
      <c r="M7" s="16">
        <v>3.5000000000000003E-2</v>
      </c>
      <c r="N7" s="16">
        <v>3.5000000000000003E-2</v>
      </c>
      <c r="O7" s="14">
        <v>0.03</v>
      </c>
      <c r="R7" s="135">
        <v>40001</v>
      </c>
      <c r="S7" s="11" t="s">
        <v>133</v>
      </c>
      <c r="T7" s="15">
        <v>1.375E-2</v>
      </c>
      <c r="U7" s="13">
        <v>8.7500000000000008E-3</v>
      </c>
      <c r="V7" s="14">
        <v>7.4999999999999997E-3</v>
      </c>
      <c r="W7" s="15">
        <v>2.75E-2</v>
      </c>
      <c r="X7" s="13">
        <v>1.7500000000000002E-2</v>
      </c>
      <c r="Y7" s="14">
        <v>1.4999999999999999E-2</v>
      </c>
      <c r="Z7" s="15">
        <v>4.1250000000000002E-2</v>
      </c>
      <c r="AA7" s="13">
        <v>2.6250000000000002E-2</v>
      </c>
      <c r="AB7" s="14">
        <v>2.2499999999999999E-2</v>
      </c>
      <c r="AC7" s="15">
        <v>1.9E-2</v>
      </c>
      <c r="AD7" s="13">
        <v>0</v>
      </c>
      <c r="AE7" s="16">
        <v>2.5000000000000001E-2</v>
      </c>
      <c r="AF7" s="16">
        <v>3.3000000000000002E-2</v>
      </c>
      <c r="AG7" s="14">
        <v>3.9E-2</v>
      </c>
    </row>
    <row r="8" spans="1:33">
      <c r="A8" s="10">
        <v>25000</v>
      </c>
      <c r="B8" s="11" t="s">
        <v>12</v>
      </c>
      <c r="C8" s="15">
        <v>1.8749999999999999E-2</v>
      </c>
      <c r="D8" s="13">
        <v>1.125E-2</v>
      </c>
      <c r="E8" s="14">
        <v>0.01</v>
      </c>
      <c r="F8" s="15">
        <v>3.7499999999999999E-2</v>
      </c>
      <c r="G8" s="13">
        <v>2.2499999999999999E-2</v>
      </c>
      <c r="H8" s="14">
        <v>0.02</v>
      </c>
      <c r="I8" s="15">
        <v>5.6249999999999994E-2</v>
      </c>
      <c r="J8" s="13">
        <v>3.3750000000000002E-2</v>
      </c>
      <c r="K8" s="14">
        <v>0.03</v>
      </c>
      <c r="L8" s="15">
        <v>7.4999999999999997E-2</v>
      </c>
      <c r="M8" s="16">
        <v>4.4999999999999998E-2</v>
      </c>
      <c r="N8" s="16">
        <v>4.4999999999999998E-2</v>
      </c>
      <c r="O8" s="14">
        <v>0.04</v>
      </c>
      <c r="R8" s="135">
        <v>50001</v>
      </c>
      <c r="S8" s="11" t="s">
        <v>134</v>
      </c>
      <c r="T8" s="15">
        <v>1.8749999999999999E-2</v>
      </c>
      <c r="U8" s="13">
        <v>1.125E-2</v>
      </c>
      <c r="V8" s="14">
        <v>0.01</v>
      </c>
      <c r="W8" s="15">
        <v>3.7499999999999999E-2</v>
      </c>
      <c r="X8" s="13">
        <v>2.2499999999999999E-2</v>
      </c>
      <c r="Y8" s="14">
        <v>0.02</v>
      </c>
      <c r="Z8" s="15">
        <v>5.6249999999999994E-2</v>
      </c>
      <c r="AA8" s="13">
        <v>3.3750000000000002E-2</v>
      </c>
      <c r="AB8" s="14">
        <v>0.03</v>
      </c>
      <c r="AC8" s="15">
        <v>2.1999999999999999E-2</v>
      </c>
      <c r="AD8" s="13">
        <v>0</v>
      </c>
      <c r="AE8" s="16">
        <v>2.8000000000000001E-2</v>
      </c>
      <c r="AF8" s="16">
        <v>3.9E-2</v>
      </c>
      <c r="AG8" s="14">
        <v>4.3999999999999997E-2</v>
      </c>
    </row>
    <row r="9" spans="1:33">
      <c r="A9" s="10">
        <v>30000</v>
      </c>
      <c r="B9" s="11" t="s">
        <v>13</v>
      </c>
      <c r="C9" s="15">
        <v>2.5000000000000001E-2</v>
      </c>
      <c r="D9" s="13">
        <v>1.4999999999999999E-2</v>
      </c>
      <c r="E9" s="14">
        <v>1.2500000000000001E-2</v>
      </c>
      <c r="F9" s="15">
        <v>0.05</v>
      </c>
      <c r="G9" s="13">
        <v>0.03</v>
      </c>
      <c r="H9" s="14">
        <v>2.5000000000000001E-2</v>
      </c>
      <c r="I9" s="15">
        <v>7.5000000000000011E-2</v>
      </c>
      <c r="J9" s="13">
        <v>4.4999999999999998E-2</v>
      </c>
      <c r="K9" s="14">
        <v>3.7500000000000006E-2</v>
      </c>
      <c r="L9" s="15">
        <v>0.1</v>
      </c>
      <c r="M9" s="16">
        <v>0.06</v>
      </c>
      <c r="N9" s="16">
        <v>0.06</v>
      </c>
      <c r="O9" s="14">
        <v>0.05</v>
      </c>
      <c r="R9" s="135">
        <v>60001</v>
      </c>
      <c r="S9" s="11" t="s">
        <v>135</v>
      </c>
      <c r="T9" s="15">
        <v>2.5000000000000001E-2</v>
      </c>
      <c r="U9" s="13">
        <v>1.4999999999999999E-2</v>
      </c>
      <c r="V9" s="14">
        <v>1.2500000000000001E-2</v>
      </c>
      <c r="W9" s="15">
        <v>0.05</v>
      </c>
      <c r="X9" s="13">
        <v>0.03</v>
      </c>
      <c r="Y9" s="14">
        <v>2.5000000000000001E-2</v>
      </c>
      <c r="Z9" s="15">
        <v>7.5000000000000011E-2</v>
      </c>
      <c r="AA9" s="13">
        <v>4.4999999999999998E-2</v>
      </c>
      <c r="AB9" s="14">
        <v>3.7500000000000006E-2</v>
      </c>
      <c r="AC9" s="15">
        <v>2.5000000000000001E-2</v>
      </c>
      <c r="AD9" s="13">
        <v>0</v>
      </c>
      <c r="AE9" s="16">
        <v>0.03</v>
      </c>
      <c r="AF9" s="16">
        <v>4.3999999999999997E-2</v>
      </c>
      <c r="AG9" s="14">
        <v>0.05</v>
      </c>
    </row>
    <row r="10" spans="1:33">
      <c r="A10" s="10">
        <v>35000</v>
      </c>
      <c r="B10" s="11" t="s">
        <v>14</v>
      </c>
      <c r="C10" s="15">
        <v>2.75E-2</v>
      </c>
      <c r="D10" s="13">
        <v>1.7500000000000002E-2</v>
      </c>
      <c r="E10" s="14">
        <v>1.4999999999999999E-2</v>
      </c>
      <c r="F10" s="15">
        <v>5.5E-2</v>
      </c>
      <c r="G10" s="13">
        <v>3.5000000000000003E-2</v>
      </c>
      <c r="H10" s="14">
        <v>0.03</v>
      </c>
      <c r="I10" s="15">
        <v>8.2500000000000004E-2</v>
      </c>
      <c r="J10" s="13">
        <v>5.2500000000000005E-2</v>
      </c>
      <c r="K10" s="14">
        <v>4.4999999999999998E-2</v>
      </c>
      <c r="L10" s="15">
        <v>0.11</v>
      </c>
      <c r="M10" s="16">
        <v>7.0000000000000007E-2</v>
      </c>
      <c r="N10" s="16">
        <v>7.0000000000000007E-2</v>
      </c>
      <c r="O10" s="14">
        <v>0.06</v>
      </c>
      <c r="R10" s="135">
        <v>70001</v>
      </c>
      <c r="S10" s="11" t="s">
        <v>136</v>
      </c>
      <c r="T10" s="15">
        <v>2.75E-2</v>
      </c>
      <c r="U10" s="13">
        <v>1.7500000000000002E-2</v>
      </c>
      <c r="V10" s="14">
        <v>1.4999999999999999E-2</v>
      </c>
      <c r="W10" s="15">
        <v>5.5E-2</v>
      </c>
      <c r="X10" s="13">
        <v>3.5000000000000003E-2</v>
      </c>
      <c r="Y10" s="14">
        <v>0.03</v>
      </c>
      <c r="Z10" s="15">
        <v>8.2500000000000004E-2</v>
      </c>
      <c r="AA10" s="13">
        <v>5.2500000000000005E-2</v>
      </c>
      <c r="AB10" s="14">
        <v>4.4999999999999998E-2</v>
      </c>
      <c r="AC10" s="15">
        <v>2.8000000000000001E-2</v>
      </c>
      <c r="AD10" s="13">
        <v>0</v>
      </c>
      <c r="AE10" s="16">
        <v>3.3000000000000002E-2</v>
      </c>
      <c r="AF10" s="16">
        <v>0.05</v>
      </c>
      <c r="AG10" s="14">
        <v>5.5E-2</v>
      </c>
    </row>
    <row r="11" spans="1:33">
      <c r="A11" s="10">
        <v>40000</v>
      </c>
      <c r="B11" s="11" t="s">
        <v>15</v>
      </c>
      <c r="C11" s="15">
        <v>0.03</v>
      </c>
      <c r="D11" s="13">
        <v>0.02</v>
      </c>
      <c r="E11" s="14">
        <v>1.7500000000000002E-2</v>
      </c>
      <c r="F11" s="15">
        <v>0.06</v>
      </c>
      <c r="G11" s="13">
        <v>0.04</v>
      </c>
      <c r="H11" s="14">
        <v>3.5000000000000003E-2</v>
      </c>
      <c r="I11" s="15">
        <v>0.09</v>
      </c>
      <c r="J11" s="13">
        <v>0.06</v>
      </c>
      <c r="K11" s="14">
        <v>5.2500000000000005E-2</v>
      </c>
      <c r="L11" s="15">
        <v>0.12</v>
      </c>
      <c r="M11" s="16">
        <v>0.08</v>
      </c>
      <c r="N11" s="16">
        <v>0.08</v>
      </c>
      <c r="O11" s="14">
        <v>7.0000000000000007E-2</v>
      </c>
      <c r="R11" s="135">
        <v>80001</v>
      </c>
      <c r="S11" s="11" t="s">
        <v>137</v>
      </c>
      <c r="T11" s="15">
        <v>0.03</v>
      </c>
      <c r="U11" s="13">
        <v>0.02</v>
      </c>
      <c r="V11" s="14">
        <v>1.7500000000000002E-2</v>
      </c>
      <c r="W11" s="15">
        <v>0.06</v>
      </c>
      <c r="X11" s="13">
        <v>0.04</v>
      </c>
      <c r="Y11" s="14">
        <v>3.5000000000000003E-2</v>
      </c>
      <c r="Z11" s="15">
        <v>0.09</v>
      </c>
      <c r="AA11" s="13">
        <v>0.06</v>
      </c>
      <c r="AB11" s="14">
        <v>5.2500000000000005E-2</v>
      </c>
      <c r="AC11" s="15">
        <v>0.03</v>
      </c>
      <c r="AD11" s="13">
        <v>0</v>
      </c>
      <c r="AE11" s="16">
        <v>3.5999999999999997E-2</v>
      </c>
      <c r="AF11" s="16">
        <v>5.5E-2</v>
      </c>
      <c r="AG11" s="14">
        <v>0.06</v>
      </c>
    </row>
    <row r="12" spans="1:33">
      <c r="A12" s="10">
        <v>45000</v>
      </c>
      <c r="B12" s="11" t="s">
        <v>16</v>
      </c>
      <c r="C12" s="15">
        <v>3.5000000000000003E-2</v>
      </c>
      <c r="D12" s="13">
        <v>2.5000000000000001E-2</v>
      </c>
      <c r="E12" s="14">
        <v>2.2499999999999999E-2</v>
      </c>
      <c r="F12" s="15">
        <v>7.0000000000000007E-2</v>
      </c>
      <c r="G12" s="13">
        <v>0.05</v>
      </c>
      <c r="H12" s="14">
        <v>4.4999999999999998E-2</v>
      </c>
      <c r="I12" s="15">
        <v>0.10500000000000001</v>
      </c>
      <c r="J12" s="13">
        <v>7.5000000000000011E-2</v>
      </c>
      <c r="K12" s="14">
        <v>6.7500000000000004E-2</v>
      </c>
      <c r="L12" s="15">
        <v>0.14000000000000001</v>
      </c>
      <c r="M12" s="16">
        <v>0.1</v>
      </c>
      <c r="N12" s="16">
        <v>0.1</v>
      </c>
      <c r="O12" s="14">
        <v>0.09</v>
      </c>
      <c r="R12" s="135">
        <v>90001</v>
      </c>
      <c r="S12" s="11" t="s">
        <v>138</v>
      </c>
      <c r="T12" s="15">
        <v>3.5000000000000003E-2</v>
      </c>
      <c r="U12" s="13">
        <v>2.5000000000000001E-2</v>
      </c>
      <c r="V12" s="14">
        <v>2.2499999999999999E-2</v>
      </c>
      <c r="W12" s="15">
        <v>7.0000000000000007E-2</v>
      </c>
      <c r="X12" s="13">
        <v>0.05</v>
      </c>
      <c r="Y12" s="14">
        <v>4.4999999999999998E-2</v>
      </c>
      <c r="Z12" s="15">
        <v>0.10500000000000001</v>
      </c>
      <c r="AA12" s="13">
        <v>7.5000000000000011E-2</v>
      </c>
      <c r="AB12" s="14">
        <v>6.7500000000000004E-2</v>
      </c>
      <c r="AC12" s="15">
        <v>3.3000000000000002E-2</v>
      </c>
      <c r="AD12" s="13">
        <v>0</v>
      </c>
      <c r="AE12" s="16">
        <v>3.9E-2</v>
      </c>
      <c r="AF12" s="16">
        <v>0.06</v>
      </c>
      <c r="AG12" s="14">
        <v>6.6000000000000003E-2</v>
      </c>
    </row>
    <row r="13" spans="1:33">
      <c r="A13" s="10">
        <v>50000</v>
      </c>
      <c r="B13" s="11" t="s">
        <v>17</v>
      </c>
      <c r="C13" s="15">
        <v>0.05</v>
      </c>
      <c r="D13" s="13">
        <v>3.7499999999999999E-2</v>
      </c>
      <c r="E13" s="14">
        <v>0.03</v>
      </c>
      <c r="F13" s="15">
        <v>0.1</v>
      </c>
      <c r="G13" s="13">
        <v>7.4999999999999997E-2</v>
      </c>
      <c r="H13" s="14">
        <v>0.06</v>
      </c>
      <c r="I13" s="15">
        <v>0.15000000000000002</v>
      </c>
      <c r="J13" s="13">
        <v>0.11249999999999999</v>
      </c>
      <c r="K13" s="14">
        <v>0.09</v>
      </c>
      <c r="L13" s="15">
        <v>0.2</v>
      </c>
      <c r="M13" s="16">
        <v>0.15</v>
      </c>
      <c r="N13" s="16">
        <v>0.15</v>
      </c>
      <c r="O13" s="14">
        <v>0.12</v>
      </c>
      <c r="R13" s="135">
        <v>100001</v>
      </c>
      <c r="S13" s="11" t="s">
        <v>139</v>
      </c>
      <c r="T13" s="15">
        <v>0.05</v>
      </c>
      <c r="U13" s="13">
        <v>3.7499999999999999E-2</v>
      </c>
      <c r="V13" s="14">
        <v>0.03</v>
      </c>
      <c r="W13" s="15">
        <v>0.1</v>
      </c>
      <c r="X13" s="13">
        <v>7.4999999999999997E-2</v>
      </c>
      <c r="Y13" s="14">
        <v>0.06</v>
      </c>
      <c r="Z13" s="15">
        <v>0.15000000000000002</v>
      </c>
      <c r="AA13" s="13">
        <v>0.11249999999999999</v>
      </c>
      <c r="AB13" s="14">
        <v>0.09</v>
      </c>
      <c r="AC13" s="15">
        <v>3.5999999999999997E-2</v>
      </c>
      <c r="AD13" s="13">
        <v>0</v>
      </c>
      <c r="AE13" s="16">
        <v>4.3999999999999997E-2</v>
      </c>
      <c r="AF13" s="16">
        <v>6.6000000000000003E-2</v>
      </c>
      <c r="AG13" s="14">
        <v>7.1999999999999995E-2</v>
      </c>
    </row>
    <row r="14" spans="1:33">
      <c r="A14" s="10">
        <v>55000</v>
      </c>
      <c r="B14" s="11" t="s">
        <v>18</v>
      </c>
      <c r="C14" s="15">
        <v>5.7500000000000002E-2</v>
      </c>
      <c r="D14" s="13">
        <v>4.2500000000000003E-2</v>
      </c>
      <c r="E14" s="14">
        <v>3.5000000000000003E-2</v>
      </c>
      <c r="F14" s="15">
        <v>0.115</v>
      </c>
      <c r="G14" s="13">
        <v>8.5000000000000006E-2</v>
      </c>
      <c r="H14" s="14">
        <v>7.0000000000000007E-2</v>
      </c>
      <c r="I14" s="15">
        <v>0.17250000000000001</v>
      </c>
      <c r="J14" s="13">
        <v>0.1275</v>
      </c>
      <c r="K14" s="14">
        <v>0.10500000000000001</v>
      </c>
      <c r="L14" s="15">
        <v>0.23</v>
      </c>
      <c r="M14" s="16">
        <v>0.17</v>
      </c>
      <c r="N14" s="16">
        <v>0.17</v>
      </c>
      <c r="O14" s="14">
        <v>0.14000000000000001</v>
      </c>
      <c r="R14" s="135"/>
      <c r="S14" s="136" t="s">
        <v>140</v>
      </c>
      <c r="T14" s="15">
        <v>5.7500000000000002E-2</v>
      </c>
      <c r="U14" s="13">
        <v>4.2500000000000003E-2</v>
      </c>
      <c r="V14" s="14">
        <v>3.5000000000000003E-2</v>
      </c>
      <c r="W14" s="15">
        <v>0.115</v>
      </c>
      <c r="X14" s="13">
        <v>8.5000000000000006E-2</v>
      </c>
      <c r="Y14" s="14">
        <v>7.0000000000000007E-2</v>
      </c>
      <c r="Z14" s="15">
        <v>0.17250000000000001</v>
      </c>
      <c r="AA14" s="13">
        <v>0.1275</v>
      </c>
      <c r="AB14" s="14">
        <v>0.10500000000000001</v>
      </c>
      <c r="AC14" s="15"/>
      <c r="AD14" s="13"/>
      <c r="AE14" s="16"/>
      <c r="AF14" s="16"/>
      <c r="AG14" s="14"/>
    </row>
    <row r="15" spans="1:33">
      <c r="A15" s="10">
        <v>60000</v>
      </c>
      <c r="B15" s="11" t="s">
        <v>19</v>
      </c>
      <c r="C15" s="15">
        <v>6.7500000000000004E-2</v>
      </c>
      <c r="D15" s="13">
        <v>5.2499999999999998E-2</v>
      </c>
      <c r="E15" s="14">
        <v>4.2500000000000003E-2</v>
      </c>
      <c r="F15" s="15">
        <v>0.13500000000000001</v>
      </c>
      <c r="G15" s="13">
        <v>0.105</v>
      </c>
      <c r="H15" s="14">
        <v>8.5000000000000006E-2</v>
      </c>
      <c r="I15" s="15">
        <v>0.20250000000000001</v>
      </c>
      <c r="J15" s="13">
        <v>0.1575</v>
      </c>
      <c r="K15" s="14">
        <v>0.1275</v>
      </c>
      <c r="L15" s="15">
        <v>0.27</v>
      </c>
      <c r="M15" s="16">
        <v>0.21</v>
      </c>
      <c r="N15" s="16">
        <v>0.21</v>
      </c>
      <c r="O15" s="14">
        <v>0.17</v>
      </c>
      <c r="R15" s="135"/>
      <c r="S15" s="11"/>
      <c r="T15" s="15">
        <v>6.7500000000000004E-2</v>
      </c>
      <c r="U15" s="13">
        <v>5.2499999999999998E-2</v>
      </c>
      <c r="V15" s="14">
        <v>4.2500000000000003E-2</v>
      </c>
      <c r="W15" s="15">
        <v>0.13500000000000001</v>
      </c>
      <c r="X15" s="13">
        <v>0.105</v>
      </c>
      <c r="Y15" s="14">
        <v>8.5000000000000006E-2</v>
      </c>
      <c r="Z15" s="15">
        <v>0.20250000000000001</v>
      </c>
      <c r="AA15" s="13">
        <v>0.1575</v>
      </c>
      <c r="AB15" s="14">
        <v>0.1275</v>
      </c>
      <c r="AC15" s="15"/>
      <c r="AD15" s="13"/>
      <c r="AE15" s="16"/>
      <c r="AF15" s="16"/>
      <c r="AG15" s="14"/>
    </row>
    <row r="16" spans="1:33">
      <c r="A16" s="10">
        <v>65000</v>
      </c>
      <c r="B16" s="11" t="s">
        <v>20</v>
      </c>
      <c r="C16" s="15">
        <v>7.2499999999999995E-2</v>
      </c>
      <c r="D16" s="13">
        <v>5.7500000000000002E-2</v>
      </c>
      <c r="E16" s="14">
        <v>4.7500000000000001E-2</v>
      </c>
      <c r="F16" s="15">
        <v>0.14499999999999999</v>
      </c>
      <c r="G16" s="13">
        <v>0.115</v>
      </c>
      <c r="H16" s="14">
        <v>9.5000000000000001E-2</v>
      </c>
      <c r="I16" s="15">
        <v>0.21749999999999997</v>
      </c>
      <c r="J16" s="13">
        <v>0.17250000000000001</v>
      </c>
      <c r="K16" s="14">
        <v>0.14250000000000002</v>
      </c>
      <c r="L16" s="15">
        <v>0.28999999999999998</v>
      </c>
      <c r="M16" s="16">
        <v>0.23</v>
      </c>
      <c r="N16" s="16">
        <v>0.23</v>
      </c>
      <c r="O16" s="14">
        <v>0.19</v>
      </c>
      <c r="R16" s="135"/>
      <c r="S16" s="11"/>
      <c r="T16" s="15">
        <v>7.2499999999999995E-2</v>
      </c>
      <c r="U16" s="13">
        <v>5.7500000000000002E-2</v>
      </c>
      <c r="V16" s="14">
        <v>4.7500000000000001E-2</v>
      </c>
      <c r="W16" s="15">
        <v>0.14499999999999999</v>
      </c>
      <c r="X16" s="13">
        <v>0.115</v>
      </c>
      <c r="Y16" s="14">
        <v>9.5000000000000001E-2</v>
      </c>
      <c r="Z16" s="15">
        <v>0.21749999999999997</v>
      </c>
      <c r="AA16" s="13">
        <v>0.17250000000000001</v>
      </c>
      <c r="AB16" s="14">
        <v>0.14250000000000002</v>
      </c>
      <c r="AC16" s="15"/>
      <c r="AD16" s="13"/>
      <c r="AE16" s="16"/>
      <c r="AF16" s="16"/>
      <c r="AG16" s="14"/>
    </row>
    <row r="17" spans="1:33">
      <c r="A17" s="10">
        <v>70000</v>
      </c>
      <c r="B17" s="11" t="s">
        <v>21</v>
      </c>
      <c r="C17" s="15">
        <v>0.08</v>
      </c>
      <c r="D17" s="13">
        <v>6.5000000000000002E-2</v>
      </c>
      <c r="E17" s="14">
        <v>5.5E-2</v>
      </c>
      <c r="F17" s="15">
        <v>0.16</v>
      </c>
      <c r="G17" s="13">
        <v>0.13</v>
      </c>
      <c r="H17" s="14">
        <v>0.11</v>
      </c>
      <c r="I17" s="15">
        <v>0.24</v>
      </c>
      <c r="J17" s="13">
        <v>0.19500000000000001</v>
      </c>
      <c r="K17" s="14">
        <v>0.16500000000000001</v>
      </c>
      <c r="L17" s="15">
        <v>0.32</v>
      </c>
      <c r="M17" s="16">
        <v>0.26</v>
      </c>
      <c r="N17" s="16">
        <v>0.26</v>
      </c>
      <c r="O17" s="14">
        <v>0.22</v>
      </c>
      <c r="R17" t="s">
        <v>127</v>
      </c>
      <c r="S17" s="11"/>
      <c r="T17" s="15">
        <v>0.08</v>
      </c>
      <c r="U17" s="13">
        <v>6.5000000000000002E-2</v>
      </c>
      <c r="V17" s="14">
        <v>5.5E-2</v>
      </c>
      <c r="W17" s="15">
        <v>0.16</v>
      </c>
      <c r="X17" s="13">
        <v>0.13</v>
      </c>
      <c r="Y17" s="14">
        <v>0.11</v>
      </c>
      <c r="Z17" s="15">
        <v>0.24</v>
      </c>
      <c r="AA17" s="13">
        <v>0.19500000000000001</v>
      </c>
      <c r="AB17" s="14">
        <v>0.16500000000000001</v>
      </c>
      <c r="AC17" s="15"/>
      <c r="AD17" s="13"/>
      <c r="AE17" s="16"/>
      <c r="AF17" s="16"/>
      <c r="AG17" s="14"/>
    </row>
    <row r="18" spans="1:33">
      <c r="A18" s="10">
        <v>75000</v>
      </c>
      <c r="B18" s="11" t="s">
        <v>22</v>
      </c>
      <c r="C18" s="15">
        <v>8.2500000000000004E-2</v>
      </c>
      <c r="D18" s="13">
        <v>6.7500000000000004E-2</v>
      </c>
      <c r="E18" s="14">
        <v>5.7500000000000002E-2</v>
      </c>
      <c r="F18" s="15">
        <v>0.16500000000000001</v>
      </c>
      <c r="G18" s="13">
        <v>0.13500000000000001</v>
      </c>
      <c r="H18" s="14">
        <v>0.115</v>
      </c>
      <c r="I18" s="15">
        <v>0.2475</v>
      </c>
      <c r="J18" s="13">
        <v>0.20250000000000001</v>
      </c>
      <c r="K18" s="14">
        <v>0.17250000000000001</v>
      </c>
      <c r="L18" s="15">
        <v>0.33</v>
      </c>
      <c r="M18" s="16">
        <v>0.27</v>
      </c>
      <c r="N18" s="16">
        <v>0.27</v>
      </c>
      <c r="O18" s="14">
        <v>0.23</v>
      </c>
      <c r="R18" t="s">
        <v>130</v>
      </c>
      <c r="S18" s="11"/>
      <c r="T18" s="15">
        <v>8.2500000000000004E-2</v>
      </c>
      <c r="U18" s="13">
        <v>6.7500000000000004E-2</v>
      </c>
      <c r="V18" s="14">
        <v>5.7500000000000002E-2</v>
      </c>
      <c r="W18" s="15">
        <v>0.16500000000000001</v>
      </c>
      <c r="X18" s="13">
        <v>0.13500000000000001</v>
      </c>
      <c r="Y18" s="14">
        <v>0.115</v>
      </c>
      <c r="Z18" s="15">
        <v>0.2475</v>
      </c>
      <c r="AA18" s="13">
        <v>0.20250000000000001</v>
      </c>
      <c r="AB18" s="14">
        <v>0.17250000000000001</v>
      </c>
      <c r="AC18" s="15"/>
      <c r="AD18" s="13"/>
      <c r="AE18" s="16"/>
      <c r="AF18" s="16"/>
      <c r="AG18" s="14"/>
    </row>
    <row r="19" spans="1:33">
      <c r="A19" s="10">
        <v>80000</v>
      </c>
      <c r="B19" s="11" t="s">
        <v>23</v>
      </c>
      <c r="C19" s="15">
        <v>8.5000000000000006E-2</v>
      </c>
      <c r="D19" s="13">
        <v>7.0000000000000007E-2</v>
      </c>
      <c r="E19" s="14">
        <v>0.06</v>
      </c>
      <c r="F19" s="15">
        <v>0.17</v>
      </c>
      <c r="G19" s="13">
        <v>0.14000000000000001</v>
      </c>
      <c r="H19" s="14">
        <v>0.12</v>
      </c>
      <c r="I19" s="15">
        <v>0.255</v>
      </c>
      <c r="J19" s="13">
        <v>0.21000000000000002</v>
      </c>
      <c r="K19" s="14">
        <v>0.18</v>
      </c>
      <c r="L19" s="15">
        <v>0.34</v>
      </c>
      <c r="M19" s="16">
        <v>0.28000000000000003</v>
      </c>
      <c r="N19" s="16">
        <v>0.28000000000000003</v>
      </c>
      <c r="O19" s="14">
        <v>0.24</v>
      </c>
      <c r="R19" t="s">
        <v>129</v>
      </c>
      <c r="S19" s="11"/>
      <c r="T19" s="15">
        <v>8.5000000000000006E-2</v>
      </c>
      <c r="U19" s="13">
        <v>7.0000000000000007E-2</v>
      </c>
      <c r="V19" s="14">
        <v>0.06</v>
      </c>
      <c r="W19" s="15">
        <v>0.17</v>
      </c>
      <c r="X19" s="13">
        <v>0.14000000000000001</v>
      </c>
      <c r="Y19" s="14">
        <v>0.12</v>
      </c>
      <c r="Z19" s="15">
        <v>0.255</v>
      </c>
      <c r="AA19" s="13">
        <v>0.21000000000000002</v>
      </c>
      <c r="AB19" s="14">
        <v>0.18</v>
      </c>
      <c r="AC19" s="15"/>
      <c r="AD19" s="13"/>
      <c r="AE19" s="16"/>
      <c r="AF19" s="16"/>
      <c r="AG19" s="14"/>
    </row>
    <row r="20" spans="1:33">
      <c r="A20" s="10">
        <v>85000</v>
      </c>
      <c r="B20" s="11" t="s">
        <v>24</v>
      </c>
      <c r="C20" s="15">
        <v>8.5000000000000006E-2</v>
      </c>
      <c r="D20" s="13">
        <v>7.4999999999999997E-2</v>
      </c>
      <c r="E20" s="14">
        <v>6.5000000000000002E-2</v>
      </c>
      <c r="F20" s="15">
        <v>0.17</v>
      </c>
      <c r="G20" s="13">
        <v>0.15</v>
      </c>
      <c r="H20" s="14">
        <v>0.13</v>
      </c>
      <c r="I20" s="15">
        <v>0.255</v>
      </c>
      <c r="J20" s="13">
        <v>0.22499999999999998</v>
      </c>
      <c r="K20" s="14">
        <v>0.19500000000000001</v>
      </c>
      <c r="L20" s="15">
        <v>0.34</v>
      </c>
      <c r="M20" s="16">
        <v>0.3</v>
      </c>
      <c r="N20" s="16">
        <v>0.3</v>
      </c>
      <c r="O20" s="14">
        <v>0.26</v>
      </c>
      <c r="R20" t="s">
        <v>131</v>
      </c>
      <c r="S20" s="11"/>
      <c r="T20" s="15">
        <v>8.5000000000000006E-2</v>
      </c>
      <c r="U20" s="13">
        <v>7.4999999999999997E-2</v>
      </c>
      <c r="V20" s="14">
        <v>6.5000000000000002E-2</v>
      </c>
      <c r="W20" s="15">
        <v>0.17</v>
      </c>
      <c r="X20" s="13">
        <v>0.15</v>
      </c>
      <c r="Y20" s="14">
        <v>0.13</v>
      </c>
      <c r="Z20" s="15">
        <v>0.255</v>
      </c>
      <c r="AA20" s="13">
        <v>0.22499999999999998</v>
      </c>
      <c r="AB20" s="14">
        <v>0.19500000000000001</v>
      </c>
      <c r="AC20" s="15"/>
      <c r="AD20" s="13"/>
      <c r="AE20" s="16"/>
      <c r="AF20" s="16"/>
      <c r="AG20" s="14"/>
    </row>
    <row r="21" spans="1:33">
      <c r="A21" s="10">
        <v>90000</v>
      </c>
      <c r="B21" s="11" t="s">
        <v>25</v>
      </c>
      <c r="C21" s="15">
        <v>8.5000000000000006E-2</v>
      </c>
      <c r="D21" s="13">
        <v>7.4999999999999997E-2</v>
      </c>
      <c r="E21" s="14">
        <v>7.0000000000000007E-2</v>
      </c>
      <c r="F21" s="15">
        <v>0.17</v>
      </c>
      <c r="G21" s="13">
        <v>0.15</v>
      </c>
      <c r="H21" s="14">
        <v>0.14000000000000001</v>
      </c>
      <c r="I21" s="15">
        <v>0.255</v>
      </c>
      <c r="J21" s="13">
        <v>0.22499999999999998</v>
      </c>
      <c r="K21" s="14">
        <v>0.21000000000000002</v>
      </c>
      <c r="L21" s="15">
        <v>0.34</v>
      </c>
      <c r="M21" s="16">
        <v>0.3</v>
      </c>
      <c r="N21" s="16">
        <v>0.3</v>
      </c>
      <c r="O21" s="14">
        <v>0.28000000000000003</v>
      </c>
      <c r="R21" s="135"/>
      <c r="S21" s="11"/>
      <c r="T21" s="15">
        <v>8.5000000000000006E-2</v>
      </c>
      <c r="U21" s="13">
        <v>7.4999999999999997E-2</v>
      </c>
      <c r="V21" s="14">
        <v>7.0000000000000007E-2</v>
      </c>
      <c r="W21" s="15">
        <v>0.17</v>
      </c>
      <c r="X21" s="13">
        <v>0.15</v>
      </c>
      <c r="Y21" s="14">
        <v>0.14000000000000001</v>
      </c>
      <c r="Z21" s="15">
        <v>0.255</v>
      </c>
      <c r="AA21" s="13">
        <v>0.22499999999999998</v>
      </c>
      <c r="AB21" s="14">
        <v>0.21000000000000002</v>
      </c>
      <c r="AC21" s="15"/>
      <c r="AD21" s="13"/>
      <c r="AE21" s="16"/>
      <c r="AF21" s="16"/>
      <c r="AG21" s="14"/>
    </row>
    <row r="22" spans="1:33">
      <c r="A22" s="10">
        <v>95000</v>
      </c>
      <c r="B22" s="11" t="s">
        <v>26</v>
      </c>
      <c r="C22" s="15">
        <v>8.7499999999999994E-2</v>
      </c>
      <c r="D22" s="13">
        <v>7.4999999999999997E-2</v>
      </c>
      <c r="E22" s="14">
        <v>7.2499999999999995E-2</v>
      </c>
      <c r="F22" s="15">
        <v>0.17499999999999999</v>
      </c>
      <c r="G22" s="13">
        <v>0.15</v>
      </c>
      <c r="H22" s="14">
        <v>0.14499999999999999</v>
      </c>
      <c r="I22" s="15">
        <v>0.26249999999999996</v>
      </c>
      <c r="J22" s="13">
        <v>0.22499999999999998</v>
      </c>
      <c r="K22" s="14">
        <v>0.21749999999999997</v>
      </c>
      <c r="L22" s="15">
        <v>0.35</v>
      </c>
      <c r="M22" s="16">
        <v>0.3</v>
      </c>
      <c r="N22" s="16">
        <v>0.3</v>
      </c>
      <c r="O22" s="14">
        <v>0.28999999999999998</v>
      </c>
      <c r="R22" s="135"/>
      <c r="S22" s="11"/>
      <c r="T22" s="15">
        <v>8.7499999999999994E-2</v>
      </c>
      <c r="U22" s="13">
        <v>7.4999999999999997E-2</v>
      </c>
      <c r="V22" s="14">
        <v>7.2499999999999995E-2</v>
      </c>
      <c r="W22" s="15">
        <v>0.17499999999999999</v>
      </c>
      <c r="X22" s="13">
        <v>0.15</v>
      </c>
      <c r="Y22" s="14">
        <v>0.14499999999999999</v>
      </c>
      <c r="Z22" s="15">
        <v>0.26249999999999996</v>
      </c>
      <c r="AA22" s="13">
        <v>0.22499999999999998</v>
      </c>
      <c r="AB22" s="14">
        <v>0.21749999999999997</v>
      </c>
      <c r="AC22" s="15"/>
      <c r="AD22" s="13"/>
      <c r="AE22" s="16"/>
      <c r="AF22" s="16"/>
      <c r="AG22" s="14"/>
    </row>
    <row r="23" spans="1:33">
      <c r="A23" s="10">
        <v>100000</v>
      </c>
      <c r="B23" s="11" t="s">
        <v>27</v>
      </c>
      <c r="C23" s="15">
        <v>8.7499999999999994E-2</v>
      </c>
      <c r="D23" s="13">
        <v>8.7499999999999994E-2</v>
      </c>
      <c r="E23" s="14">
        <v>0.08</v>
      </c>
      <c r="F23" s="15">
        <v>0.17499999999999999</v>
      </c>
      <c r="G23" s="13">
        <v>0.17499999999999999</v>
      </c>
      <c r="H23" s="14">
        <v>0.16</v>
      </c>
      <c r="I23" s="15">
        <v>0.26249999999999996</v>
      </c>
      <c r="J23" s="13">
        <v>0.26249999999999996</v>
      </c>
      <c r="K23" s="14">
        <v>0.24</v>
      </c>
      <c r="L23" s="15">
        <v>0.35</v>
      </c>
      <c r="M23" s="16">
        <v>0.35</v>
      </c>
      <c r="N23" s="16">
        <v>0.35</v>
      </c>
      <c r="O23" s="14">
        <v>0.32</v>
      </c>
      <c r="R23" s="135"/>
      <c r="S23" s="11"/>
      <c r="T23" s="15">
        <v>8.7499999999999994E-2</v>
      </c>
      <c r="U23" s="13">
        <v>8.7499999999999994E-2</v>
      </c>
      <c r="V23" s="14">
        <v>0.08</v>
      </c>
      <c r="W23" s="15">
        <v>0.17499999999999999</v>
      </c>
      <c r="X23" s="13">
        <v>0.17499999999999999</v>
      </c>
      <c r="Y23" s="14">
        <v>0.16</v>
      </c>
      <c r="Z23" s="15">
        <v>0.26249999999999996</v>
      </c>
      <c r="AA23" s="13">
        <v>0.26249999999999996</v>
      </c>
      <c r="AB23" s="14">
        <v>0.24</v>
      </c>
      <c r="AC23" s="15"/>
      <c r="AD23" s="13"/>
      <c r="AE23" s="16"/>
      <c r="AF23" s="16"/>
      <c r="AG23" s="14"/>
    </row>
    <row r="24" spans="1:33">
      <c r="A24" s="10">
        <v>105000</v>
      </c>
      <c r="B24" s="11" t="s">
        <v>28</v>
      </c>
      <c r="C24" s="15">
        <v>8.7499999999999994E-2</v>
      </c>
      <c r="D24" s="13">
        <v>8.7499999999999994E-2</v>
      </c>
      <c r="E24" s="14">
        <v>0.08</v>
      </c>
      <c r="F24" s="15">
        <v>0.17499999999999999</v>
      </c>
      <c r="G24" s="13">
        <v>0.17499999999999999</v>
      </c>
      <c r="H24" s="14">
        <v>0.16</v>
      </c>
      <c r="I24" s="15">
        <v>0.26249999999999996</v>
      </c>
      <c r="J24" s="13">
        <v>0.26249999999999996</v>
      </c>
      <c r="K24" s="14">
        <v>0.24</v>
      </c>
      <c r="L24" s="15">
        <v>0.35</v>
      </c>
      <c r="M24" s="16">
        <v>0.35</v>
      </c>
      <c r="N24" s="16">
        <v>0.35</v>
      </c>
      <c r="O24" s="14">
        <v>0.32</v>
      </c>
      <c r="R24" s="135" t="s">
        <v>152</v>
      </c>
      <c r="S24" s="11"/>
      <c r="T24" s="15">
        <v>8.7499999999999994E-2</v>
      </c>
      <c r="U24" s="13">
        <v>8.7499999999999994E-2</v>
      </c>
      <c r="V24" s="14">
        <v>0.08</v>
      </c>
      <c r="W24" s="15">
        <v>0.17499999999999999</v>
      </c>
      <c r="X24" s="13">
        <v>0.17499999999999999</v>
      </c>
      <c r="Y24" s="14">
        <v>0.16</v>
      </c>
      <c r="Z24" s="15">
        <v>0.26249999999999996</v>
      </c>
      <c r="AA24" s="13">
        <v>0.26249999999999996</v>
      </c>
      <c r="AB24" s="14">
        <v>0.24</v>
      </c>
      <c r="AC24" s="15"/>
      <c r="AD24" s="13"/>
      <c r="AE24" s="16"/>
      <c r="AF24" s="16"/>
      <c r="AG24" s="14"/>
    </row>
    <row r="25" spans="1:33">
      <c r="A25" s="10">
        <v>110000</v>
      </c>
      <c r="B25" s="11" t="s">
        <v>29</v>
      </c>
      <c r="C25" s="15">
        <v>8.7499999999999994E-2</v>
      </c>
      <c r="D25" s="13">
        <v>8.7499999999999994E-2</v>
      </c>
      <c r="E25" s="14">
        <v>8.7499999999999994E-2</v>
      </c>
      <c r="F25" s="15">
        <v>0.17499999999999999</v>
      </c>
      <c r="G25" s="13">
        <v>0.17499999999999999</v>
      </c>
      <c r="H25" s="14">
        <v>0.17499999999999999</v>
      </c>
      <c r="I25" s="15">
        <v>0.26249999999999996</v>
      </c>
      <c r="J25" s="13">
        <v>0.26249999999999996</v>
      </c>
      <c r="K25" s="14">
        <v>0.26249999999999996</v>
      </c>
      <c r="L25" s="15">
        <v>0.35</v>
      </c>
      <c r="M25" s="16">
        <v>0.35</v>
      </c>
      <c r="N25" s="16">
        <v>0.35</v>
      </c>
      <c r="O25" s="14">
        <v>0.35</v>
      </c>
      <c r="R25" s="135" t="s">
        <v>36</v>
      </c>
      <c r="S25" s="11"/>
      <c r="T25" s="15">
        <v>8.7499999999999994E-2</v>
      </c>
      <c r="U25" s="13">
        <v>8.7499999999999994E-2</v>
      </c>
      <c r="V25" s="14">
        <v>8.7499999999999994E-2</v>
      </c>
      <c r="W25" s="15">
        <v>0.17499999999999999</v>
      </c>
      <c r="X25" s="13">
        <v>0.17499999999999999</v>
      </c>
      <c r="Y25" s="14">
        <v>0.17499999999999999</v>
      </c>
      <c r="Z25" s="15">
        <v>0.26249999999999996</v>
      </c>
      <c r="AA25" s="13">
        <v>0.26249999999999996</v>
      </c>
      <c r="AB25" s="14">
        <v>0.26249999999999996</v>
      </c>
      <c r="AC25" s="15"/>
      <c r="AD25" s="13"/>
      <c r="AE25" s="16"/>
      <c r="AF25" s="16"/>
      <c r="AG25" s="14"/>
    </row>
    <row r="26" spans="1:33">
      <c r="A26" s="10">
        <v>115000</v>
      </c>
      <c r="B26" s="11" t="s">
        <v>30</v>
      </c>
      <c r="C26" s="15">
        <v>8.7499999999999994E-2</v>
      </c>
      <c r="D26" s="13">
        <v>8.7499999999999994E-2</v>
      </c>
      <c r="E26" s="14">
        <v>8.7499999999999994E-2</v>
      </c>
      <c r="F26" s="15">
        <v>0.17499999999999999</v>
      </c>
      <c r="G26" s="13">
        <v>0.17499999999999999</v>
      </c>
      <c r="H26" s="14">
        <v>0.17499999999999999</v>
      </c>
      <c r="I26" s="15">
        <v>0.26249999999999996</v>
      </c>
      <c r="J26" s="13">
        <v>0.26249999999999996</v>
      </c>
      <c r="K26" s="14">
        <v>0.26249999999999996</v>
      </c>
      <c r="L26" s="15">
        <v>0.35</v>
      </c>
      <c r="M26" s="16">
        <v>0.35</v>
      </c>
      <c r="N26" s="16">
        <v>0.35</v>
      </c>
      <c r="O26" s="14">
        <v>0.35</v>
      </c>
      <c r="R26" s="135" t="s">
        <v>40</v>
      </c>
      <c r="S26" s="11"/>
      <c r="T26" s="15">
        <v>8.7499999999999994E-2</v>
      </c>
      <c r="U26" s="13">
        <v>8.7499999999999994E-2</v>
      </c>
      <c r="V26" s="14">
        <v>8.7499999999999994E-2</v>
      </c>
      <c r="W26" s="15">
        <v>0.17499999999999999</v>
      </c>
      <c r="X26" s="13">
        <v>0.17499999999999999</v>
      </c>
      <c r="Y26" s="14">
        <v>0.17499999999999999</v>
      </c>
      <c r="Z26" s="15">
        <v>0.26249999999999996</v>
      </c>
      <c r="AA26" s="13">
        <v>0.26249999999999996</v>
      </c>
      <c r="AB26" s="14">
        <v>0.26249999999999996</v>
      </c>
      <c r="AC26" s="15"/>
      <c r="AD26" s="13"/>
      <c r="AE26" s="16"/>
      <c r="AF26" s="16"/>
      <c r="AG26" s="14"/>
    </row>
    <row r="27" spans="1:33">
      <c r="A27" s="10">
        <v>120000</v>
      </c>
      <c r="B27" s="11" t="s">
        <v>31</v>
      </c>
      <c r="C27" s="15">
        <v>8.7499999999999994E-2</v>
      </c>
      <c r="D27" s="13">
        <v>8.7499999999999994E-2</v>
      </c>
      <c r="E27" s="14">
        <v>8.7499999999999994E-2</v>
      </c>
      <c r="F27" s="15">
        <v>0.17499999999999999</v>
      </c>
      <c r="G27" s="13">
        <v>0.17499999999999999</v>
      </c>
      <c r="H27" s="14">
        <v>0.17499999999999999</v>
      </c>
      <c r="I27" s="15">
        <v>0.26249999999999996</v>
      </c>
      <c r="J27" s="13">
        <v>0.26249999999999996</v>
      </c>
      <c r="K27" s="14">
        <v>0.26249999999999996</v>
      </c>
      <c r="L27" s="15">
        <v>0.35</v>
      </c>
      <c r="M27" s="16">
        <v>0.35</v>
      </c>
      <c r="N27" s="16">
        <v>0.35</v>
      </c>
      <c r="O27" s="14">
        <v>0.35</v>
      </c>
      <c r="R27" s="135" t="s">
        <v>9</v>
      </c>
      <c r="S27" s="11"/>
      <c r="T27" s="15">
        <v>8.7499999999999994E-2</v>
      </c>
      <c r="U27" s="13">
        <v>8.7499999999999994E-2</v>
      </c>
      <c r="V27" s="14">
        <v>8.7499999999999994E-2</v>
      </c>
      <c r="W27" s="15">
        <v>0.17499999999999999</v>
      </c>
      <c r="X27" s="13">
        <v>0.17499999999999999</v>
      </c>
      <c r="Y27" s="14">
        <v>0.17499999999999999</v>
      </c>
      <c r="Z27" s="15">
        <v>0.26249999999999996</v>
      </c>
      <c r="AA27" s="13">
        <v>0.26249999999999996</v>
      </c>
      <c r="AB27" s="14">
        <v>0.26249999999999996</v>
      </c>
      <c r="AC27" s="15"/>
      <c r="AD27" s="13"/>
      <c r="AE27" s="16"/>
      <c r="AF27" s="16"/>
      <c r="AG27" s="14"/>
    </row>
    <row r="28" spans="1:33">
      <c r="A28" s="10">
        <v>125000</v>
      </c>
      <c r="B28" s="11" t="s">
        <v>32</v>
      </c>
      <c r="C28" s="15">
        <v>8.7499999999999994E-2</v>
      </c>
      <c r="D28" s="13">
        <v>8.7499999999999994E-2</v>
      </c>
      <c r="E28" s="14">
        <v>8.7499999999999994E-2</v>
      </c>
      <c r="F28" s="15">
        <v>0.17499999999999999</v>
      </c>
      <c r="G28" s="13">
        <v>0.17499999999999999</v>
      </c>
      <c r="H28" s="14">
        <v>0.17499999999999999</v>
      </c>
      <c r="I28" s="15">
        <v>0.26249999999999996</v>
      </c>
      <c r="J28" s="13">
        <v>0.26249999999999996</v>
      </c>
      <c r="K28" s="14">
        <v>0.26249999999999996</v>
      </c>
      <c r="L28" s="15">
        <v>0.35</v>
      </c>
      <c r="M28" s="16">
        <v>0.35</v>
      </c>
      <c r="N28" s="16">
        <v>0.35</v>
      </c>
      <c r="O28" s="14">
        <v>0.35</v>
      </c>
      <c r="R28" s="135" t="s">
        <v>8</v>
      </c>
      <c r="S28" s="11"/>
      <c r="T28" s="15">
        <v>8.7499999999999994E-2</v>
      </c>
      <c r="U28" s="13">
        <v>8.7499999999999994E-2</v>
      </c>
      <c r="V28" s="14">
        <v>8.7499999999999994E-2</v>
      </c>
      <c r="W28" s="15">
        <v>0.17499999999999999</v>
      </c>
      <c r="X28" s="13">
        <v>0.17499999999999999</v>
      </c>
      <c r="Y28" s="14">
        <v>0.17499999999999999</v>
      </c>
      <c r="Z28" s="15">
        <v>0.26249999999999996</v>
      </c>
      <c r="AA28" s="13">
        <v>0.26249999999999996</v>
      </c>
      <c r="AB28" s="14">
        <v>0.26249999999999996</v>
      </c>
      <c r="AC28" s="15"/>
      <c r="AD28" s="13"/>
      <c r="AE28" s="16"/>
      <c r="AF28" s="16"/>
      <c r="AG28" s="14"/>
    </row>
    <row r="29" spans="1:33">
      <c r="A29" s="10">
        <v>130000</v>
      </c>
      <c r="B29" s="11" t="s">
        <v>33</v>
      </c>
      <c r="C29" s="15">
        <v>8.7499999999999994E-2</v>
      </c>
      <c r="D29" s="13">
        <v>8.7499999999999994E-2</v>
      </c>
      <c r="E29" s="14">
        <v>8.7499999999999994E-2</v>
      </c>
      <c r="F29" s="15">
        <v>0.17499999999999999</v>
      </c>
      <c r="G29" s="13">
        <v>0.17499999999999999</v>
      </c>
      <c r="H29" s="14">
        <v>0.17499999999999999</v>
      </c>
      <c r="I29" s="15">
        <v>0.26249999999999996</v>
      </c>
      <c r="J29" s="13">
        <v>0.26249999999999996</v>
      </c>
      <c r="K29" s="14">
        <v>0.26249999999999996</v>
      </c>
      <c r="L29" s="15">
        <v>0.35</v>
      </c>
      <c r="M29" s="16">
        <v>0.35</v>
      </c>
      <c r="N29" s="16">
        <v>0.35</v>
      </c>
      <c r="O29" s="14">
        <v>0.35</v>
      </c>
      <c r="R29" s="135"/>
      <c r="S29" s="11"/>
      <c r="T29" s="15">
        <v>8.7499999999999994E-2</v>
      </c>
      <c r="U29" s="13">
        <v>8.7499999999999994E-2</v>
      </c>
      <c r="V29" s="14">
        <v>8.7499999999999994E-2</v>
      </c>
      <c r="W29" s="15">
        <v>0.17499999999999999</v>
      </c>
      <c r="X29" s="13">
        <v>0.17499999999999999</v>
      </c>
      <c r="Y29" s="14">
        <v>0.17499999999999999</v>
      </c>
      <c r="Z29" s="15">
        <v>0.26249999999999996</v>
      </c>
      <c r="AA29" s="13">
        <v>0.26249999999999996</v>
      </c>
      <c r="AB29" s="14">
        <v>0.26249999999999996</v>
      </c>
      <c r="AC29" s="15"/>
      <c r="AD29" s="13"/>
      <c r="AE29" s="16"/>
      <c r="AF29" s="16"/>
      <c r="AG29" s="14"/>
    </row>
    <row r="30" spans="1:33">
      <c r="A30" s="10">
        <v>135000</v>
      </c>
      <c r="B30" s="11" t="s">
        <v>34</v>
      </c>
      <c r="C30" s="15">
        <v>8.7499999999999994E-2</v>
      </c>
      <c r="D30" s="13">
        <v>8.7499999999999994E-2</v>
      </c>
      <c r="E30" s="14">
        <v>8.7499999999999994E-2</v>
      </c>
      <c r="F30" s="15">
        <v>0.17499999999999999</v>
      </c>
      <c r="G30" s="13">
        <v>0.17499999999999999</v>
      </c>
      <c r="H30" s="14">
        <v>0.17499999999999999</v>
      </c>
      <c r="I30" s="15">
        <v>0.26249999999999996</v>
      </c>
      <c r="J30" s="13">
        <v>0.26249999999999996</v>
      </c>
      <c r="K30" s="14">
        <v>0.26249999999999996</v>
      </c>
      <c r="L30" s="15">
        <v>0.35</v>
      </c>
      <c r="M30" s="16">
        <v>0.35</v>
      </c>
      <c r="N30" s="16">
        <v>0.35</v>
      </c>
      <c r="O30" s="14">
        <v>0.35</v>
      </c>
      <c r="R30" s="135"/>
      <c r="S30" s="11"/>
      <c r="T30" s="15">
        <v>8.7499999999999994E-2</v>
      </c>
      <c r="U30" s="13">
        <v>8.7499999999999994E-2</v>
      </c>
      <c r="V30" s="14">
        <v>8.7499999999999994E-2</v>
      </c>
      <c r="W30" s="15">
        <v>0.17499999999999999</v>
      </c>
      <c r="X30" s="13">
        <v>0.17499999999999999</v>
      </c>
      <c r="Y30" s="14">
        <v>0.17499999999999999</v>
      </c>
      <c r="Z30" s="15">
        <v>0.26249999999999996</v>
      </c>
      <c r="AA30" s="13">
        <v>0.26249999999999996</v>
      </c>
      <c r="AB30" s="14">
        <v>0.26249999999999996</v>
      </c>
      <c r="AC30" s="15"/>
      <c r="AD30" s="13"/>
      <c r="AE30" s="16"/>
      <c r="AF30" s="16"/>
      <c r="AG30" s="14"/>
    </row>
    <row r="31" spans="1:33" ht="15.75" thickBot="1">
      <c r="A31" s="10">
        <v>140000</v>
      </c>
      <c r="B31" s="17" t="s">
        <v>35</v>
      </c>
      <c r="C31" s="18">
        <v>8.7499999999999994E-2</v>
      </c>
      <c r="D31" s="19">
        <v>8.7499999999999994E-2</v>
      </c>
      <c r="E31" s="20">
        <v>8.7499999999999994E-2</v>
      </c>
      <c r="F31" s="18">
        <v>0.17499999999999999</v>
      </c>
      <c r="G31" s="19">
        <v>0.17499999999999999</v>
      </c>
      <c r="H31" s="20">
        <v>0.17499999999999999</v>
      </c>
      <c r="I31" s="18">
        <v>0.26249999999999996</v>
      </c>
      <c r="J31" s="19">
        <v>0.26249999999999996</v>
      </c>
      <c r="K31" s="20">
        <v>0.26249999999999996</v>
      </c>
      <c r="L31" s="18">
        <v>0.35</v>
      </c>
      <c r="M31" s="21">
        <v>0.35</v>
      </c>
      <c r="N31" s="21">
        <v>0.35</v>
      </c>
      <c r="O31" s="20">
        <v>0.35</v>
      </c>
      <c r="R31" s="135"/>
      <c r="S31" s="17"/>
      <c r="T31" s="18">
        <v>8.7499999999999994E-2</v>
      </c>
      <c r="U31" s="19">
        <v>8.7499999999999994E-2</v>
      </c>
      <c r="V31" s="20">
        <v>8.7499999999999994E-2</v>
      </c>
      <c r="W31" s="18">
        <v>0.17499999999999999</v>
      </c>
      <c r="X31" s="19">
        <v>0.17499999999999999</v>
      </c>
      <c r="Y31" s="20">
        <v>0.17499999999999999</v>
      </c>
      <c r="Z31" s="18">
        <v>0.26249999999999996</v>
      </c>
      <c r="AA31" s="19">
        <v>0.26249999999999996</v>
      </c>
      <c r="AB31" s="20">
        <v>0.26249999999999996</v>
      </c>
      <c r="AC31" s="18"/>
      <c r="AD31" s="19"/>
      <c r="AE31" s="21"/>
      <c r="AF31" s="21"/>
      <c r="AG31" s="20"/>
    </row>
    <row r="32" spans="1:33">
      <c r="C32" s="22"/>
      <c r="J32"/>
      <c r="K32"/>
      <c r="L32"/>
      <c r="M32"/>
    </row>
    <row r="33" spans="1:33">
      <c r="J33"/>
      <c r="K33"/>
      <c r="L33"/>
      <c r="M33"/>
    </row>
    <row r="34" spans="1:33">
      <c r="C34" s="183" t="s">
        <v>141</v>
      </c>
      <c r="D34" s="183"/>
      <c r="E34" s="183"/>
      <c r="F34" s="183"/>
      <c r="G34" s="183"/>
      <c r="J34"/>
      <c r="K34"/>
      <c r="L34"/>
      <c r="M34"/>
    </row>
    <row r="35" spans="1:33" ht="15.75" thickBot="1">
      <c r="C35" s="182" t="s">
        <v>126</v>
      </c>
      <c r="D35" s="182"/>
      <c r="E35" s="182"/>
      <c r="F35" s="182"/>
      <c r="G35" s="182"/>
      <c r="J35"/>
      <c r="K35"/>
      <c r="L35"/>
      <c r="M35"/>
    </row>
    <row r="36" spans="1:33" ht="30.75" thickBot="1">
      <c r="B36" s="1" t="s">
        <v>5</v>
      </c>
      <c r="C36" s="137" t="s">
        <v>36</v>
      </c>
      <c r="D36" s="138" t="s">
        <v>40</v>
      </c>
      <c r="E36" s="138" t="s">
        <v>9</v>
      </c>
      <c r="F36" s="139" t="s">
        <v>8</v>
      </c>
      <c r="G36" s="140" t="s">
        <v>128</v>
      </c>
      <c r="I36"/>
      <c r="J36"/>
      <c r="K36"/>
      <c r="L36"/>
      <c r="Q36"/>
      <c r="AG36" s="1"/>
    </row>
    <row r="37" spans="1:33">
      <c r="A37" s="1">
        <v>0</v>
      </c>
      <c r="B37" t="s">
        <v>132</v>
      </c>
      <c r="C37" s="143">
        <v>1.4999999999999999E-2</v>
      </c>
      <c r="D37" s="144">
        <v>1.4999999999999999E-2</v>
      </c>
      <c r="E37" s="144">
        <v>1.4999999999999999E-2</v>
      </c>
      <c r="F37" s="144">
        <v>1.6500000000000001E-2</v>
      </c>
      <c r="G37" s="145">
        <v>0</v>
      </c>
      <c r="I37" s="142"/>
      <c r="J37" s="142"/>
      <c r="K37" s="142"/>
      <c r="L37" s="142"/>
      <c r="M37"/>
    </row>
    <row r="38" spans="1:33">
      <c r="A38" s="1">
        <v>40001</v>
      </c>
      <c r="B38" t="s">
        <v>133</v>
      </c>
      <c r="C38" s="146">
        <v>1.4999999999999999E-2</v>
      </c>
      <c r="D38" s="147">
        <v>1.6500000000000001E-2</v>
      </c>
      <c r="E38" s="147">
        <v>1.4999999999999999E-2</v>
      </c>
      <c r="F38" s="147">
        <v>1.95E-2</v>
      </c>
      <c r="G38" s="148">
        <v>0</v>
      </c>
      <c r="I38" s="142"/>
      <c r="J38" s="142"/>
      <c r="K38" s="142"/>
      <c r="L38" s="142"/>
      <c r="M38"/>
    </row>
    <row r="39" spans="1:33">
      <c r="A39" s="1">
        <v>50001</v>
      </c>
      <c r="B39" t="s">
        <v>134</v>
      </c>
      <c r="C39" s="146">
        <v>1.4999999999999999E-2</v>
      </c>
      <c r="D39" s="147">
        <v>1.95E-2</v>
      </c>
      <c r="E39" s="147">
        <v>1.4999999999999999E-2</v>
      </c>
      <c r="F39" s="147">
        <v>2.2000000000000002E-2</v>
      </c>
      <c r="G39" s="148">
        <v>0</v>
      </c>
      <c r="I39" s="142"/>
      <c r="J39" s="142"/>
      <c r="K39" s="142"/>
      <c r="L39" s="142"/>
      <c r="M39"/>
    </row>
    <row r="40" spans="1:33">
      <c r="A40" s="1">
        <v>60001</v>
      </c>
      <c r="B40" t="s">
        <v>135</v>
      </c>
      <c r="C40" s="146">
        <v>1.4999999999999999E-2</v>
      </c>
      <c r="D40" s="147">
        <v>2.2000000000000002E-2</v>
      </c>
      <c r="E40" s="147">
        <v>1.4999999999999999E-2</v>
      </c>
      <c r="F40" s="147">
        <v>2.5000000000000001E-2</v>
      </c>
      <c r="G40" s="148">
        <v>0</v>
      </c>
      <c r="I40" s="142"/>
      <c r="J40" s="142"/>
      <c r="K40" s="142"/>
      <c r="L40" s="142"/>
      <c r="M40"/>
    </row>
    <row r="41" spans="1:33">
      <c r="A41" s="1">
        <v>70001</v>
      </c>
      <c r="B41" t="s">
        <v>136</v>
      </c>
      <c r="C41" s="146">
        <v>1.4999999999999999E-2</v>
      </c>
      <c r="D41" s="147">
        <v>2.5000000000000001E-2</v>
      </c>
      <c r="E41" s="147">
        <v>1.6500000000000001E-2</v>
      </c>
      <c r="F41" s="147">
        <v>2.75E-2</v>
      </c>
      <c r="G41" s="148">
        <v>0</v>
      </c>
      <c r="I41" s="142"/>
      <c r="J41" s="142"/>
      <c r="K41" s="142"/>
      <c r="L41" s="142"/>
      <c r="M41"/>
    </row>
    <row r="42" spans="1:33">
      <c r="A42" s="1">
        <v>80001</v>
      </c>
      <c r="B42" t="s">
        <v>137</v>
      </c>
      <c r="C42" s="146">
        <v>1.4999999999999999E-2</v>
      </c>
      <c r="D42" s="147">
        <v>2.75E-2</v>
      </c>
      <c r="E42" s="147">
        <v>1.8000000000000002E-2</v>
      </c>
      <c r="F42" s="147">
        <v>0.03</v>
      </c>
      <c r="G42" s="148">
        <v>0</v>
      </c>
      <c r="I42" s="142"/>
      <c r="J42" s="142"/>
      <c r="K42" s="142"/>
      <c r="L42" s="142"/>
      <c r="M42"/>
    </row>
    <row r="43" spans="1:33">
      <c r="A43" s="1">
        <v>90001</v>
      </c>
      <c r="B43" t="s">
        <v>138</v>
      </c>
      <c r="C43" s="146">
        <v>1.6500000000000001E-2</v>
      </c>
      <c r="D43" s="147">
        <v>0.03</v>
      </c>
      <c r="E43" s="147">
        <v>1.95E-2</v>
      </c>
      <c r="F43" s="147">
        <v>3.3000000000000002E-2</v>
      </c>
      <c r="G43" s="148">
        <v>0</v>
      </c>
      <c r="I43" s="142"/>
      <c r="J43" s="142"/>
      <c r="K43" s="142"/>
      <c r="L43" s="142"/>
      <c r="M43"/>
    </row>
    <row r="44" spans="1:33" ht="15.75" thickBot="1">
      <c r="A44" s="1">
        <v>100001</v>
      </c>
      <c r="B44" t="s">
        <v>139</v>
      </c>
      <c r="C44" s="149">
        <v>1.8000000000000002E-2</v>
      </c>
      <c r="D44" s="150">
        <v>3.3000000000000002E-2</v>
      </c>
      <c r="E44" s="150">
        <v>2.2000000000000002E-2</v>
      </c>
      <c r="F44" s="150">
        <v>3.5999999999999997E-2</v>
      </c>
      <c r="G44" s="151">
        <v>0</v>
      </c>
      <c r="I44" s="142"/>
      <c r="J44" s="142"/>
      <c r="K44" s="142"/>
      <c r="L44" s="142"/>
      <c r="M44"/>
    </row>
    <row r="45" spans="1:33">
      <c r="B45"/>
      <c r="C45" s="141"/>
      <c r="D45" s="141"/>
      <c r="E45" s="141"/>
      <c r="F45" s="141"/>
      <c r="G45" s="141"/>
      <c r="J45"/>
      <c r="K45"/>
      <c r="L45"/>
      <c r="M45"/>
    </row>
    <row r="46" spans="1:33">
      <c r="B46"/>
      <c r="C46"/>
      <c r="D46"/>
      <c r="E46"/>
      <c r="F46"/>
      <c r="G46"/>
      <c r="J46"/>
      <c r="K46"/>
      <c r="L46"/>
      <c r="M46"/>
    </row>
    <row r="47" spans="1:33">
      <c r="B47"/>
      <c r="C47"/>
      <c r="D47"/>
      <c r="E47"/>
      <c r="F47"/>
      <c r="G47"/>
      <c r="J47"/>
      <c r="K47"/>
      <c r="L47"/>
      <c r="M47"/>
    </row>
    <row r="48" spans="1:33">
      <c r="B48"/>
      <c r="C48"/>
      <c r="D48"/>
      <c r="E48"/>
      <c r="F48"/>
      <c r="G48"/>
      <c r="J48"/>
      <c r="K48"/>
      <c r="L48"/>
      <c r="M48"/>
    </row>
    <row r="49" spans="2:7">
      <c r="B49"/>
      <c r="C49"/>
      <c r="D49"/>
      <c r="E49"/>
      <c r="F49"/>
      <c r="G49"/>
    </row>
    <row r="50" spans="2:7">
      <c r="B50"/>
      <c r="C50"/>
      <c r="D50"/>
      <c r="E50"/>
      <c r="F50"/>
      <c r="G50"/>
    </row>
    <row r="51" spans="2:7">
      <c r="B51"/>
      <c r="C51"/>
      <c r="D51"/>
      <c r="E51"/>
      <c r="F51"/>
      <c r="G51"/>
    </row>
    <row r="52" spans="2:7">
      <c r="B52"/>
      <c r="C52"/>
      <c r="D52"/>
      <c r="E52"/>
      <c r="F52"/>
      <c r="G52"/>
    </row>
    <row r="53" spans="2:7">
      <c r="B53"/>
      <c r="C53"/>
      <c r="D53"/>
      <c r="E53"/>
      <c r="F53"/>
      <c r="G53"/>
    </row>
    <row r="54" spans="2:7">
      <c r="B54"/>
      <c r="C54"/>
      <c r="D54"/>
      <c r="E54"/>
      <c r="F54"/>
      <c r="G54"/>
    </row>
    <row r="55" spans="2:7">
      <c r="B55"/>
      <c r="C55"/>
      <c r="D55"/>
      <c r="E55"/>
      <c r="F55"/>
      <c r="G55"/>
    </row>
    <row r="56" spans="2:7">
      <c r="B56"/>
      <c r="C56"/>
      <c r="D56"/>
      <c r="E56"/>
      <c r="F56"/>
      <c r="G56"/>
    </row>
    <row r="57" spans="2:7">
      <c r="B57"/>
      <c r="C57"/>
      <c r="D57"/>
      <c r="E57"/>
      <c r="F57"/>
      <c r="G57"/>
    </row>
    <row r="58" spans="2:7">
      <c r="B58"/>
      <c r="C58"/>
      <c r="D58"/>
      <c r="E58"/>
      <c r="F58"/>
      <c r="G58"/>
    </row>
    <row r="59" spans="2:7">
      <c r="B59"/>
      <c r="C59"/>
      <c r="D59"/>
      <c r="E59"/>
      <c r="F59"/>
      <c r="G59"/>
    </row>
    <row r="60" spans="2:7">
      <c r="B60"/>
      <c r="C60"/>
      <c r="D60"/>
      <c r="E60"/>
      <c r="F60"/>
      <c r="G60"/>
    </row>
    <row r="61" spans="2:7">
      <c r="B61"/>
      <c r="C61"/>
      <c r="D61"/>
      <c r="E61"/>
      <c r="F61"/>
      <c r="G61"/>
    </row>
    <row r="62" spans="2:7">
      <c r="B62"/>
      <c r="C62"/>
      <c r="D62"/>
      <c r="E62"/>
      <c r="F62"/>
      <c r="G62"/>
    </row>
    <row r="63" spans="2:7">
      <c r="B63"/>
      <c r="C63"/>
      <c r="D63"/>
      <c r="E63"/>
      <c r="F63"/>
      <c r="G63"/>
    </row>
    <row r="64" spans="2:7">
      <c r="B64"/>
      <c r="C64"/>
      <c r="D64"/>
      <c r="E64"/>
      <c r="F64"/>
      <c r="G64"/>
    </row>
    <row r="65" spans="2:7">
      <c r="B65"/>
      <c r="C65"/>
      <c r="D65"/>
      <c r="E65"/>
      <c r="F65"/>
      <c r="G65"/>
    </row>
    <row r="66" spans="2:7">
      <c r="B66"/>
      <c r="C66"/>
      <c r="D66"/>
      <c r="E66"/>
      <c r="F66"/>
      <c r="G66"/>
    </row>
    <row r="67" spans="2:7">
      <c r="B67"/>
      <c r="C67"/>
      <c r="D67"/>
      <c r="E67"/>
      <c r="F67"/>
      <c r="G67"/>
    </row>
  </sheetData>
  <mergeCells count="12">
    <mergeCell ref="AC3:AG3"/>
    <mergeCell ref="T4:AG4"/>
    <mergeCell ref="C3:E3"/>
    <mergeCell ref="F3:H3"/>
    <mergeCell ref="I3:K3"/>
    <mergeCell ref="L3:O3"/>
    <mergeCell ref="C4:O4"/>
    <mergeCell ref="C35:G35"/>
    <mergeCell ref="C34:G34"/>
    <mergeCell ref="T3:V3"/>
    <mergeCell ref="W3:Y3"/>
    <mergeCell ref="Z3:AB3"/>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AA69"/>
  <sheetViews>
    <sheetView zoomScaleNormal="100" workbookViewId="0"/>
  </sheetViews>
  <sheetFormatPr defaultRowHeight="12.75"/>
  <cols>
    <col min="1" max="1" width="1.7109375" style="1" customWidth="1"/>
    <col min="2" max="2" width="22.85546875" style="1" bestFit="1" customWidth="1"/>
    <col min="3" max="21" width="19.5703125" style="1" customWidth="1"/>
    <col min="22" max="22" width="8.5703125" style="1" bestFit="1" customWidth="1"/>
    <col min="23" max="23" width="11.85546875" style="1" bestFit="1" customWidth="1"/>
    <col min="24" max="24" width="8" style="1" bestFit="1" customWidth="1"/>
    <col min="25" max="25" width="9.140625" style="1"/>
    <col min="26" max="26" width="5.28515625" style="1" bestFit="1" customWidth="1"/>
    <col min="27" max="29" width="7.28515625" style="1" bestFit="1" customWidth="1"/>
    <col min="30" max="34" width="8.5703125" style="1" bestFit="1" customWidth="1"/>
    <col min="35" max="194" width="9.140625" style="1"/>
    <col min="195" max="195" width="1.7109375" style="1" customWidth="1"/>
    <col min="196" max="196" width="18" style="1" bestFit="1" customWidth="1"/>
    <col min="197" max="198" width="12.7109375" style="1" bestFit="1" customWidth="1"/>
    <col min="199" max="199" width="12.7109375" style="1" customWidth="1"/>
    <col min="200" max="200" width="12.85546875" style="1" bestFit="1" customWidth="1"/>
    <col min="201" max="201" width="11.28515625" style="1" bestFit="1" customWidth="1"/>
    <col min="202" max="202" width="12.85546875" style="1" bestFit="1" customWidth="1"/>
    <col min="203" max="203" width="10.42578125" style="1" bestFit="1" customWidth="1"/>
    <col min="204" max="204" width="12" style="1" bestFit="1" customWidth="1"/>
    <col min="205" max="205" width="11.28515625" style="1" bestFit="1" customWidth="1"/>
    <col min="206" max="206" width="12.85546875" style="1" bestFit="1" customWidth="1"/>
    <col min="207" max="450" width="9.140625" style="1"/>
    <col min="451" max="451" width="1.7109375" style="1" customWidth="1"/>
    <col min="452" max="452" width="18" style="1" bestFit="1" customWidth="1"/>
    <col min="453" max="454" width="12.7109375" style="1" bestFit="1" customWidth="1"/>
    <col min="455" max="455" width="12.7109375" style="1" customWidth="1"/>
    <col min="456" max="456" width="12.85546875" style="1" bestFit="1" customWidth="1"/>
    <col min="457" max="457" width="11.28515625" style="1" bestFit="1" customWidth="1"/>
    <col min="458" max="458" width="12.85546875" style="1" bestFit="1" customWidth="1"/>
    <col min="459" max="459" width="10.42578125" style="1" bestFit="1" customWidth="1"/>
    <col min="460" max="460" width="12" style="1" bestFit="1" customWidth="1"/>
    <col min="461" max="461" width="11.28515625" style="1" bestFit="1" customWidth="1"/>
    <col min="462" max="462" width="12.85546875" style="1" bestFit="1" customWidth="1"/>
    <col min="463" max="706" width="9.140625" style="1"/>
    <col min="707" max="707" width="1.7109375" style="1" customWidth="1"/>
    <col min="708" max="708" width="18" style="1" bestFit="1" customWidth="1"/>
    <col min="709" max="710" width="12.7109375" style="1" bestFit="1" customWidth="1"/>
    <col min="711" max="711" width="12.7109375" style="1" customWidth="1"/>
    <col min="712" max="712" width="12.85546875" style="1" bestFit="1" customWidth="1"/>
    <col min="713" max="713" width="11.28515625" style="1" bestFit="1" customWidth="1"/>
    <col min="714" max="714" width="12.85546875" style="1" bestFit="1" customWidth="1"/>
    <col min="715" max="715" width="10.42578125" style="1" bestFit="1" customWidth="1"/>
    <col min="716" max="716" width="12" style="1" bestFit="1" customWidth="1"/>
    <col min="717" max="717" width="11.28515625" style="1" bestFit="1" customWidth="1"/>
    <col min="718" max="718" width="12.85546875" style="1" bestFit="1" customWidth="1"/>
    <col min="719" max="962" width="9.140625" style="1"/>
    <col min="963" max="963" width="1.7109375" style="1" customWidth="1"/>
    <col min="964" max="964" width="18" style="1" bestFit="1" customWidth="1"/>
    <col min="965" max="966" width="12.7109375" style="1" bestFit="1" customWidth="1"/>
    <col min="967" max="967" width="12.7109375" style="1" customWidth="1"/>
    <col min="968" max="968" width="12.85546875" style="1" bestFit="1" customWidth="1"/>
    <col min="969" max="969" width="11.28515625" style="1" bestFit="1" customWidth="1"/>
    <col min="970" max="970" width="12.85546875" style="1" bestFit="1" customWidth="1"/>
    <col min="971" max="971" width="10.42578125" style="1" bestFit="1" customWidth="1"/>
    <col min="972" max="972" width="12" style="1" bestFit="1" customWidth="1"/>
    <col min="973" max="973" width="11.28515625" style="1" bestFit="1" customWidth="1"/>
    <col min="974" max="974" width="12.85546875" style="1" bestFit="1" customWidth="1"/>
    <col min="975" max="1218" width="9.140625" style="1"/>
    <col min="1219" max="1219" width="1.7109375" style="1" customWidth="1"/>
    <col min="1220" max="1220" width="18" style="1" bestFit="1" customWidth="1"/>
    <col min="1221" max="1222" width="12.7109375" style="1" bestFit="1" customWidth="1"/>
    <col min="1223" max="1223" width="12.7109375" style="1" customWidth="1"/>
    <col min="1224" max="1224" width="12.85546875" style="1" bestFit="1" customWidth="1"/>
    <col min="1225" max="1225" width="11.28515625" style="1" bestFit="1" customWidth="1"/>
    <col min="1226" max="1226" width="12.85546875" style="1" bestFit="1" customWidth="1"/>
    <col min="1227" max="1227" width="10.42578125" style="1" bestFit="1" customWidth="1"/>
    <col min="1228" max="1228" width="12" style="1" bestFit="1" customWidth="1"/>
    <col min="1229" max="1229" width="11.28515625" style="1" bestFit="1" customWidth="1"/>
    <col min="1230" max="1230" width="12.85546875" style="1" bestFit="1" customWidth="1"/>
    <col min="1231" max="1474" width="9.140625" style="1"/>
    <col min="1475" max="1475" width="1.7109375" style="1" customWidth="1"/>
    <col min="1476" max="1476" width="18" style="1" bestFit="1" customWidth="1"/>
    <col min="1477" max="1478" width="12.7109375" style="1" bestFit="1" customWidth="1"/>
    <col min="1479" max="1479" width="12.7109375" style="1" customWidth="1"/>
    <col min="1480" max="1480" width="12.85546875" style="1" bestFit="1" customWidth="1"/>
    <col min="1481" max="1481" width="11.28515625" style="1" bestFit="1" customWidth="1"/>
    <col min="1482" max="1482" width="12.85546875" style="1" bestFit="1" customWidth="1"/>
    <col min="1483" max="1483" width="10.42578125" style="1" bestFit="1" customWidth="1"/>
    <col min="1484" max="1484" width="12" style="1" bestFit="1" customWidth="1"/>
    <col min="1485" max="1485" width="11.28515625" style="1" bestFit="1" customWidth="1"/>
    <col min="1486" max="1486" width="12.85546875" style="1" bestFit="1" customWidth="1"/>
    <col min="1487" max="1730" width="9.140625" style="1"/>
    <col min="1731" max="1731" width="1.7109375" style="1" customWidth="1"/>
    <col min="1732" max="1732" width="18" style="1" bestFit="1" customWidth="1"/>
    <col min="1733" max="1734" width="12.7109375" style="1" bestFit="1" customWidth="1"/>
    <col min="1735" max="1735" width="12.7109375" style="1" customWidth="1"/>
    <col min="1736" max="1736" width="12.85546875" style="1" bestFit="1" customWidth="1"/>
    <col min="1737" max="1737" width="11.28515625" style="1" bestFit="1" customWidth="1"/>
    <col min="1738" max="1738" width="12.85546875" style="1" bestFit="1" customWidth="1"/>
    <col min="1739" max="1739" width="10.42578125" style="1" bestFit="1" customWidth="1"/>
    <col min="1740" max="1740" width="12" style="1" bestFit="1" customWidth="1"/>
    <col min="1741" max="1741" width="11.28515625" style="1" bestFit="1" customWidth="1"/>
    <col min="1742" max="1742" width="12.85546875" style="1" bestFit="1" customWidth="1"/>
    <col min="1743" max="1986" width="9.140625" style="1"/>
    <col min="1987" max="1987" width="1.7109375" style="1" customWidth="1"/>
    <col min="1988" max="1988" width="18" style="1" bestFit="1" customWidth="1"/>
    <col min="1989" max="1990" width="12.7109375" style="1" bestFit="1" customWidth="1"/>
    <col min="1991" max="1991" width="12.7109375" style="1" customWidth="1"/>
    <col min="1992" max="1992" width="12.85546875" style="1" bestFit="1" customWidth="1"/>
    <col min="1993" max="1993" width="11.28515625" style="1" bestFit="1" customWidth="1"/>
    <col min="1994" max="1994" width="12.85546875" style="1" bestFit="1" customWidth="1"/>
    <col min="1995" max="1995" width="10.42578125" style="1" bestFit="1" customWidth="1"/>
    <col min="1996" max="1996" width="12" style="1" bestFit="1" customWidth="1"/>
    <col min="1997" max="1997" width="11.28515625" style="1" bestFit="1" customWidth="1"/>
    <col min="1998" max="1998" width="12.85546875" style="1" bestFit="1" customWidth="1"/>
    <col min="1999" max="2242" width="9.140625" style="1"/>
    <col min="2243" max="2243" width="1.7109375" style="1" customWidth="1"/>
    <col min="2244" max="2244" width="18" style="1" bestFit="1" customWidth="1"/>
    <col min="2245" max="2246" width="12.7109375" style="1" bestFit="1" customWidth="1"/>
    <col min="2247" max="2247" width="12.7109375" style="1" customWidth="1"/>
    <col min="2248" max="2248" width="12.85546875" style="1" bestFit="1" customWidth="1"/>
    <col min="2249" max="2249" width="11.28515625" style="1" bestFit="1" customWidth="1"/>
    <col min="2250" max="2250" width="12.85546875" style="1" bestFit="1" customWidth="1"/>
    <col min="2251" max="2251" width="10.42578125" style="1" bestFit="1" customWidth="1"/>
    <col min="2252" max="2252" width="12" style="1" bestFit="1" customWidth="1"/>
    <col min="2253" max="2253" width="11.28515625" style="1" bestFit="1" customWidth="1"/>
    <col min="2254" max="2254" width="12.85546875" style="1" bestFit="1" customWidth="1"/>
    <col min="2255" max="2498" width="9.140625" style="1"/>
    <col min="2499" max="2499" width="1.7109375" style="1" customWidth="1"/>
    <col min="2500" max="2500" width="18" style="1" bestFit="1" customWidth="1"/>
    <col min="2501" max="2502" width="12.7109375" style="1" bestFit="1" customWidth="1"/>
    <col min="2503" max="2503" width="12.7109375" style="1" customWidth="1"/>
    <col min="2504" max="2504" width="12.85546875" style="1" bestFit="1" customWidth="1"/>
    <col min="2505" max="2505" width="11.28515625" style="1" bestFit="1" customWidth="1"/>
    <col min="2506" max="2506" width="12.85546875" style="1" bestFit="1" customWidth="1"/>
    <col min="2507" max="2507" width="10.42578125" style="1" bestFit="1" customWidth="1"/>
    <col min="2508" max="2508" width="12" style="1" bestFit="1" customWidth="1"/>
    <col min="2509" max="2509" width="11.28515625" style="1" bestFit="1" customWidth="1"/>
    <col min="2510" max="2510" width="12.85546875" style="1" bestFit="1" customWidth="1"/>
    <col min="2511" max="2754" width="9.140625" style="1"/>
    <col min="2755" max="2755" width="1.7109375" style="1" customWidth="1"/>
    <col min="2756" max="2756" width="18" style="1" bestFit="1" customWidth="1"/>
    <col min="2757" max="2758" width="12.7109375" style="1" bestFit="1" customWidth="1"/>
    <col min="2759" max="2759" width="12.7109375" style="1" customWidth="1"/>
    <col min="2760" max="2760" width="12.85546875" style="1" bestFit="1" customWidth="1"/>
    <col min="2761" max="2761" width="11.28515625" style="1" bestFit="1" customWidth="1"/>
    <col min="2762" max="2762" width="12.85546875" style="1" bestFit="1" customWidth="1"/>
    <col min="2763" max="2763" width="10.42578125" style="1" bestFit="1" customWidth="1"/>
    <col min="2764" max="2764" width="12" style="1" bestFit="1" customWidth="1"/>
    <col min="2765" max="2765" width="11.28515625" style="1" bestFit="1" customWidth="1"/>
    <col min="2766" max="2766" width="12.85546875" style="1" bestFit="1" customWidth="1"/>
    <col min="2767" max="3010" width="9.140625" style="1"/>
    <col min="3011" max="3011" width="1.7109375" style="1" customWidth="1"/>
    <col min="3012" max="3012" width="18" style="1" bestFit="1" customWidth="1"/>
    <col min="3013" max="3014" width="12.7109375" style="1" bestFit="1" customWidth="1"/>
    <col min="3015" max="3015" width="12.7109375" style="1" customWidth="1"/>
    <col min="3016" max="3016" width="12.85546875" style="1" bestFit="1" customWidth="1"/>
    <col min="3017" max="3017" width="11.28515625" style="1" bestFit="1" customWidth="1"/>
    <col min="3018" max="3018" width="12.85546875" style="1" bestFit="1" customWidth="1"/>
    <col min="3019" max="3019" width="10.42578125" style="1" bestFit="1" customWidth="1"/>
    <col min="3020" max="3020" width="12" style="1" bestFit="1" customWidth="1"/>
    <col min="3021" max="3021" width="11.28515625" style="1" bestFit="1" customWidth="1"/>
    <col min="3022" max="3022" width="12.85546875" style="1" bestFit="1" customWidth="1"/>
    <col min="3023" max="3266" width="9.140625" style="1"/>
    <col min="3267" max="3267" width="1.7109375" style="1" customWidth="1"/>
    <col min="3268" max="3268" width="18" style="1" bestFit="1" customWidth="1"/>
    <col min="3269" max="3270" width="12.7109375" style="1" bestFit="1" customWidth="1"/>
    <col min="3271" max="3271" width="12.7109375" style="1" customWidth="1"/>
    <col min="3272" max="3272" width="12.85546875" style="1" bestFit="1" customWidth="1"/>
    <col min="3273" max="3273" width="11.28515625" style="1" bestFit="1" customWidth="1"/>
    <col min="3274" max="3274" width="12.85546875" style="1" bestFit="1" customWidth="1"/>
    <col min="3275" max="3275" width="10.42578125" style="1" bestFit="1" customWidth="1"/>
    <col min="3276" max="3276" width="12" style="1" bestFit="1" customWidth="1"/>
    <col min="3277" max="3277" width="11.28515625" style="1" bestFit="1" customWidth="1"/>
    <col min="3278" max="3278" width="12.85546875" style="1" bestFit="1" customWidth="1"/>
    <col min="3279" max="3522" width="9.140625" style="1"/>
    <col min="3523" max="3523" width="1.7109375" style="1" customWidth="1"/>
    <col min="3524" max="3524" width="18" style="1" bestFit="1" customWidth="1"/>
    <col min="3525" max="3526" width="12.7109375" style="1" bestFit="1" customWidth="1"/>
    <col min="3527" max="3527" width="12.7109375" style="1" customWidth="1"/>
    <col min="3528" max="3528" width="12.85546875" style="1" bestFit="1" customWidth="1"/>
    <col min="3529" max="3529" width="11.28515625" style="1" bestFit="1" customWidth="1"/>
    <col min="3530" max="3530" width="12.85546875" style="1" bestFit="1" customWidth="1"/>
    <col min="3531" max="3531" width="10.42578125" style="1" bestFit="1" customWidth="1"/>
    <col min="3532" max="3532" width="12" style="1" bestFit="1" customWidth="1"/>
    <col min="3533" max="3533" width="11.28515625" style="1" bestFit="1" customWidth="1"/>
    <col min="3534" max="3534" width="12.85546875" style="1" bestFit="1" customWidth="1"/>
    <col min="3535" max="3778" width="9.140625" style="1"/>
    <col min="3779" max="3779" width="1.7109375" style="1" customWidth="1"/>
    <col min="3780" max="3780" width="18" style="1" bestFit="1" customWidth="1"/>
    <col min="3781" max="3782" width="12.7109375" style="1" bestFit="1" customWidth="1"/>
    <col min="3783" max="3783" width="12.7109375" style="1" customWidth="1"/>
    <col min="3784" max="3784" width="12.85546875" style="1" bestFit="1" customWidth="1"/>
    <col min="3785" max="3785" width="11.28515625" style="1" bestFit="1" customWidth="1"/>
    <col min="3786" max="3786" width="12.85546875" style="1" bestFit="1" customWidth="1"/>
    <col min="3787" max="3787" width="10.42578125" style="1" bestFit="1" customWidth="1"/>
    <col min="3788" max="3788" width="12" style="1" bestFit="1" customWidth="1"/>
    <col min="3789" max="3789" width="11.28515625" style="1" bestFit="1" customWidth="1"/>
    <col min="3790" max="3790" width="12.85546875" style="1" bestFit="1" customWidth="1"/>
    <col min="3791" max="4034" width="9.140625" style="1"/>
    <col min="4035" max="4035" width="1.7109375" style="1" customWidth="1"/>
    <col min="4036" max="4036" width="18" style="1" bestFit="1" customWidth="1"/>
    <col min="4037" max="4038" width="12.7109375" style="1" bestFit="1" customWidth="1"/>
    <col min="4039" max="4039" width="12.7109375" style="1" customWidth="1"/>
    <col min="4040" max="4040" width="12.85546875" style="1" bestFit="1" customWidth="1"/>
    <col min="4041" max="4041" width="11.28515625" style="1" bestFit="1" customWidth="1"/>
    <col min="4042" max="4042" width="12.85546875" style="1" bestFit="1" customWidth="1"/>
    <col min="4043" max="4043" width="10.42578125" style="1" bestFit="1" customWidth="1"/>
    <col min="4044" max="4044" width="12" style="1" bestFit="1" customWidth="1"/>
    <col min="4045" max="4045" width="11.28515625" style="1" bestFit="1" customWidth="1"/>
    <col min="4046" max="4046" width="12.85546875" style="1" bestFit="1" customWidth="1"/>
    <col min="4047" max="4290" width="9.140625" style="1"/>
    <col min="4291" max="4291" width="1.7109375" style="1" customWidth="1"/>
    <col min="4292" max="4292" width="18" style="1" bestFit="1" customWidth="1"/>
    <col min="4293" max="4294" width="12.7109375" style="1" bestFit="1" customWidth="1"/>
    <col min="4295" max="4295" width="12.7109375" style="1" customWidth="1"/>
    <col min="4296" max="4296" width="12.85546875" style="1" bestFit="1" customWidth="1"/>
    <col min="4297" max="4297" width="11.28515625" style="1" bestFit="1" customWidth="1"/>
    <col min="4298" max="4298" width="12.85546875" style="1" bestFit="1" customWidth="1"/>
    <col min="4299" max="4299" width="10.42578125" style="1" bestFit="1" customWidth="1"/>
    <col min="4300" max="4300" width="12" style="1" bestFit="1" customWidth="1"/>
    <col min="4301" max="4301" width="11.28515625" style="1" bestFit="1" customWidth="1"/>
    <col min="4302" max="4302" width="12.85546875" style="1" bestFit="1" customWidth="1"/>
    <col min="4303" max="4546" width="9.140625" style="1"/>
    <col min="4547" max="4547" width="1.7109375" style="1" customWidth="1"/>
    <col min="4548" max="4548" width="18" style="1" bestFit="1" customWidth="1"/>
    <col min="4549" max="4550" width="12.7109375" style="1" bestFit="1" customWidth="1"/>
    <col min="4551" max="4551" width="12.7109375" style="1" customWidth="1"/>
    <col min="4552" max="4552" width="12.85546875" style="1" bestFit="1" customWidth="1"/>
    <col min="4553" max="4553" width="11.28515625" style="1" bestFit="1" customWidth="1"/>
    <col min="4554" max="4554" width="12.85546875" style="1" bestFit="1" customWidth="1"/>
    <col min="4555" max="4555" width="10.42578125" style="1" bestFit="1" customWidth="1"/>
    <col min="4556" max="4556" width="12" style="1" bestFit="1" customWidth="1"/>
    <col min="4557" max="4557" width="11.28515625" style="1" bestFit="1" customWidth="1"/>
    <col min="4558" max="4558" width="12.85546875" style="1" bestFit="1" customWidth="1"/>
    <col min="4559" max="4802" width="9.140625" style="1"/>
    <col min="4803" max="4803" width="1.7109375" style="1" customWidth="1"/>
    <col min="4804" max="4804" width="18" style="1" bestFit="1" customWidth="1"/>
    <col min="4805" max="4806" width="12.7109375" style="1" bestFit="1" customWidth="1"/>
    <col min="4807" max="4807" width="12.7109375" style="1" customWidth="1"/>
    <col min="4808" max="4808" width="12.85546875" style="1" bestFit="1" customWidth="1"/>
    <col min="4809" max="4809" width="11.28515625" style="1" bestFit="1" customWidth="1"/>
    <col min="4810" max="4810" width="12.85546875" style="1" bestFit="1" customWidth="1"/>
    <col min="4811" max="4811" width="10.42578125" style="1" bestFit="1" customWidth="1"/>
    <col min="4812" max="4812" width="12" style="1" bestFit="1" customWidth="1"/>
    <col min="4813" max="4813" width="11.28515625" style="1" bestFit="1" customWidth="1"/>
    <col min="4814" max="4814" width="12.85546875" style="1" bestFit="1" customWidth="1"/>
    <col min="4815" max="5058" width="9.140625" style="1"/>
    <col min="5059" max="5059" width="1.7109375" style="1" customWidth="1"/>
    <col min="5060" max="5060" width="18" style="1" bestFit="1" customWidth="1"/>
    <col min="5061" max="5062" width="12.7109375" style="1" bestFit="1" customWidth="1"/>
    <col min="5063" max="5063" width="12.7109375" style="1" customWidth="1"/>
    <col min="5064" max="5064" width="12.85546875" style="1" bestFit="1" customWidth="1"/>
    <col min="5065" max="5065" width="11.28515625" style="1" bestFit="1" customWidth="1"/>
    <col min="5066" max="5066" width="12.85546875" style="1" bestFit="1" customWidth="1"/>
    <col min="5067" max="5067" width="10.42578125" style="1" bestFit="1" customWidth="1"/>
    <col min="5068" max="5068" width="12" style="1" bestFit="1" customWidth="1"/>
    <col min="5069" max="5069" width="11.28515625" style="1" bestFit="1" customWidth="1"/>
    <col min="5070" max="5070" width="12.85546875" style="1" bestFit="1" customWidth="1"/>
    <col min="5071" max="5314" width="9.140625" style="1"/>
    <col min="5315" max="5315" width="1.7109375" style="1" customWidth="1"/>
    <col min="5316" max="5316" width="18" style="1" bestFit="1" customWidth="1"/>
    <col min="5317" max="5318" width="12.7109375" style="1" bestFit="1" customWidth="1"/>
    <col min="5319" max="5319" width="12.7109375" style="1" customWidth="1"/>
    <col min="5320" max="5320" width="12.85546875" style="1" bestFit="1" customWidth="1"/>
    <col min="5321" max="5321" width="11.28515625" style="1" bestFit="1" customWidth="1"/>
    <col min="5322" max="5322" width="12.85546875" style="1" bestFit="1" customWidth="1"/>
    <col min="5323" max="5323" width="10.42578125" style="1" bestFit="1" customWidth="1"/>
    <col min="5324" max="5324" width="12" style="1" bestFit="1" customWidth="1"/>
    <col min="5325" max="5325" width="11.28515625" style="1" bestFit="1" customWidth="1"/>
    <col min="5326" max="5326" width="12.85546875" style="1" bestFit="1" customWidth="1"/>
    <col min="5327" max="5570" width="9.140625" style="1"/>
    <col min="5571" max="5571" width="1.7109375" style="1" customWidth="1"/>
    <col min="5572" max="5572" width="18" style="1" bestFit="1" customWidth="1"/>
    <col min="5573" max="5574" width="12.7109375" style="1" bestFit="1" customWidth="1"/>
    <col min="5575" max="5575" width="12.7109375" style="1" customWidth="1"/>
    <col min="5576" max="5576" width="12.85546875" style="1" bestFit="1" customWidth="1"/>
    <col min="5577" max="5577" width="11.28515625" style="1" bestFit="1" customWidth="1"/>
    <col min="5578" max="5578" width="12.85546875" style="1" bestFit="1" customWidth="1"/>
    <col min="5579" max="5579" width="10.42578125" style="1" bestFit="1" customWidth="1"/>
    <col min="5580" max="5580" width="12" style="1" bestFit="1" customWidth="1"/>
    <col min="5581" max="5581" width="11.28515625" style="1" bestFit="1" customWidth="1"/>
    <col min="5582" max="5582" width="12.85546875" style="1" bestFit="1" customWidth="1"/>
    <col min="5583" max="5826" width="9.140625" style="1"/>
    <col min="5827" max="5827" width="1.7109375" style="1" customWidth="1"/>
    <col min="5828" max="5828" width="18" style="1" bestFit="1" customWidth="1"/>
    <col min="5829" max="5830" width="12.7109375" style="1" bestFit="1" customWidth="1"/>
    <col min="5831" max="5831" width="12.7109375" style="1" customWidth="1"/>
    <col min="5832" max="5832" width="12.85546875" style="1" bestFit="1" customWidth="1"/>
    <col min="5833" max="5833" width="11.28515625" style="1" bestFit="1" customWidth="1"/>
    <col min="5834" max="5834" width="12.85546875" style="1" bestFit="1" customWidth="1"/>
    <col min="5835" max="5835" width="10.42578125" style="1" bestFit="1" customWidth="1"/>
    <col min="5836" max="5836" width="12" style="1" bestFit="1" customWidth="1"/>
    <col min="5837" max="5837" width="11.28515625" style="1" bestFit="1" customWidth="1"/>
    <col min="5838" max="5838" width="12.85546875" style="1" bestFit="1" customWidth="1"/>
    <col min="5839" max="6082" width="9.140625" style="1"/>
    <col min="6083" max="6083" width="1.7109375" style="1" customWidth="1"/>
    <col min="6084" max="6084" width="18" style="1" bestFit="1" customWidth="1"/>
    <col min="6085" max="6086" width="12.7109375" style="1" bestFit="1" customWidth="1"/>
    <col min="6087" max="6087" width="12.7109375" style="1" customWidth="1"/>
    <col min="6088" max="6088" width="12.85546875" style="1" bestFit="1" customWidth="1"/>
    <col min="6089" max="6089" width="11.28515625" style="1" bestFit="1" customWidth="1"/>
    <col min="6090" max="6090" width="12.85546875" style="1" bestFit="1" customWidth="1"/>
    <col min="6091" max="6091" width="10.42578125" style="1" bestFit="1" customWidth="1"/>
    <col min="6092" max="6092" width="12" style="1" bestFit="1" customWidth="1"/>
    <col min="6093" max="6093" width="11.28515625" style="1" bestFit="1" customWidth="1"/>
    <col min="6094" max="6094" width="12.85546875" style="1" bestFit="1" customWidth="1"/>
    <col min="6095" max="6338" width="9.140625" style="1"/>
    <col min="6339" max="6339" width="1.7109375" style="1" customWidth="1"/>
    <col min="6340" max="6340" width="18" style="1" bestFit="1" customWidth="1"/>
    <col min="6341" max="6342" width="12.7109375" style="1" bestFit="1" customWidth="1"/>
    <col min="6343" max="6343" width="12.7109375" style="1" customWidth="1"/>
    <col min="6344" max="6344" width="12.85546875" style="1" bestFit="1" customWidth="1"/>
    <col min="6345" max="6345" width="11.28515625" style="1" bestFit="1" customWidth="1"/>
    <col min="6346" max="6346" width="12.85546875" style="1" bestFit="1" customWidth="1"/>
    <col min="6347" max="6347" width="10.42578125" style="1" bestFit="1" customWidth="1"/>
    <col min="6348" max="6348" width="12" style="1" bestFit="1" customWidth="1"/>
    <col min="6349" max="6349" width="11.28515625" style="1" bestFit="1" customWidth="1"/>
    <col min="6350" max="6350" width="12.85546875" style="1" bestFit="1" customWidth="1"/>
    <col min="6351" max="6594" width="9.140625" style="1"/>
    <col min="6595" max="6595" width="1.7109375" style="1" customWidth="1"/>
    <col min="6596" max="6596" width="18" style="1" bestFit="1" customWidth="1"/>
    <col min="6597" max="6598" width="12.7109375" style="1" bestFit="1" customWidth="1"/>
    <col min="6599" max="6599" width="12.7109375" style="1" customWidth="1"/>
    <col min="6600" max="6600" width="12.85546875" style="1" bestFit="1" customWidth="1"/>
    <col min="6601" max="6601" width="11.28515625" style="1" bestFit="1" customWidth="1"/>
    <col min="6602" max="6602" width="12.85546875" style="1" bestFit="1" customWidth="1"/>
    <col min="6603" max="6603" width="10.42578125" style="1" bestFit="1" customWidth="1"/>
    <col min="6604" max="6604" width="12" style="1" bestFit="1" customWidth="1"/>
    <col min="6605" max="6605" width="11.28515625" style="1" bestFit="1" customWidth="1"/>
    <col min="6606" max="6606" width="12.85546875" style="1" bestFit="1" customWidth="1"/>
    <col min="6607" max="6850" width="9.140625" style="1"/>
    <col min="6851" max="6851" width="1.7109375" style="1" customWidth="1"/>
    <col min="6852" max="6852" width="18" style="1" bestFit="1" customWidth="1"/>
    <col min="6853" max="6854" width="12.7109375" style="1" bestFit="1" customWidth="1"/>
    <col min="6855" max="6855" width="12.7109375" style="1" customWidth="1"/>
    <col min="6856" max="6856" width="12.85546875" style="1" bestFit="1" customWidth="1"/>
    <col min="6857" max="6857" width="11.28515625" style="1" bestFit="1" customWidth="1"/>
    <col min="6858" max="6858" width="12.85546875" style="1" bestFit="1" customWidth="1"/>
    <col min="6859" max="6859" width="10.42578125" style="1" bestFit="1" customWidth="1"/>
    <col min="6860" max="6860" width="12" style="1" bestFit="1" customWidth="1"/>
    <col min="6861" max="6861" width="11.28515625" style="1" bestFit="1" customWidth="1"/>
    <col min="6862" max="6862" width="12.85546875" style="1" bestFit="1" customWidth="1"/>
    <col min="6863" max="7106" width="9.140625" style="1"/>
    <col min="7107" max="7107" width="1.7109375" style="1" customWidth="1"/>
    <col min="7108" max="7108" width="18" style="1" bestFit="1" customWidth="1"/>
    <col min="7109" max="7110" width="12.7109375" style="1" bestFit="1" customWidth="1"/>
    <col min="7111" max="7111" width="12.7109375" style="1" customWidth="1"/>
    <col min="7112" max="7112" width="12.85546875" style="1" bestFit="1" customWidth="1"/>
    <col min="7113" max="7113" width="11.28515625" style="1" bestFit="1" customWidth="1"/>
    <col min="7114" max="7114" width="12.85546875" style="1" bestFit="1" customWidth="1"/>
    <col min="7115" max="7115" width="10.42578125" style="1" bestFit="1" customWidth="1"/>
    <col min="7116" max="7116" width="12" style="1" bestFit="1" customWidth="1"/>
    <col min="7117" max="7117" width="11.28515625" style="1" bestFit="1" customWidth="1"/>
    <col min="7118" max="7118" width="12.85546875" style="1" bestFit="1" customWidth="1"/>
    <col min="7119" max="7362" width="9.140625" style="1"/>
    <col min="7363" max="7363" width="1.7109375" style="1" customWidth="1"/>
    <col min="7364" max="7364" width="18" style="1" bestFit="1" customWidth="1"/>
    <col min="7365" max="7366" width="12.7109375" style="1" bestFit="1" customWidth="1"/>
    <col min="7367" max="7367" width="12.7109375" style="1" customWidth="1"/>
    <col min="7368" max="7368" width="12.85546875" style="1" bestFit="1" customWidth="1"/>
    <col min="7369" max="7369" width="11.28515625" style="1" bestFit="1" customWidth="1"/>
    <col min="7370" max="7370" width="12.85546875" style="1" bestFit="1" customWidth="1"/>
    <col min="7371" max="7371" width="10.42578125" style="1" bestFit="1" customWidth="1"/>
    <col min="7372" max="7372" width="12" style="1" bestFit="1" customWidth="1"/>
    <col min="7373" max="7373" width="11.28515625" style="1" bestFit="1" customWidth="1"/>
    <col min="7374" max="7374" width="12.85546875" style="1" bestFit="1" customWidth="1"/>
    <col min="7375" max="7618" width="9.140625" style="1"/>
    <col min="7619" max="7619" width="1.7109375" style="1" customWidth="1"/>
    <col min="7620" max="7620" width="18" style="1" bestFit="1" customWidth="1"/>
    <col min="7621" max="7622" width="12.7109375" style="1" bestFit="1" customWidth="1"/>
    <col min="7623" max="7623" width="12.7109375" style="1" customWidth="1"/>
    <col min="7624" max="7624" width="12.85546875" style="1" bestFit="1" customWidth="1"/>
    <col min="7625" max="7625" width="11.28515625" style="1" bestFit="1" customWidth="1"/>
    <col min="7626" max="7626" width="12.85546875" style="1" bestFit="1" customWidth="1"/>
    <col min="7627" max="7627" width="10.42578125" style="1" bestFit="1" customWidth="1"/>
    <col min="7628" max="7628" width="12" style="1" bestFit="1" customWidth="1"/>
    <col min="7629" max="7629" width="11.28515625" style="1" bestFit="1" customWidth="1"/>
    <col min="7630" max="7630" width="12.85546875" style="1" bestFit="1" customWidth="1"/>
    <col min="7631" max="7874" width="9.140625" style="1"/>
    <col min="7875" max="7875" width="1.7109375" style="1" customWidth="1"/>
    <col min="7876" max="7876" width="18" style="1" bestFit="1" customWidth="1"/>
    <col min="7877" max="7878" width="12.7109375" style="1" bestFit="1" customWidth="1"/>
    <col min="7879" max="7879" width="12.7109375" style="1" customWidth="1"/>
    <col min="7880" max="7880" width="12.85546875" style="1" bestFit="1" customWidth="1"/>
    <col min="7881" max="7881" width="11.28515625" style="1" bestFit="1" customWidth="1"/>
    <col min="7882" max="7882" width="12.85546875" style="1" bestFit="1" customWidth="1"/>
    <col min="7883" max="7883" width="10.42578125" style="1" bestFit="1" customWidth="1"/>
    <col min="7884" max="7884" width="12" style="1" bestFit="1" customWidth="1"/>
    <col min="7885" max="7885" width="11.28515625" style="1" bestFit="1" customWidth="1"/>
    <col min="7886" max="7886" width="12.85546875" style="1" bestFit="1" customWidth="1"/>
    <col min="7887" max="8130" width="9.140625" style="1"/>
    <col min="8131" max="8131" width="1.7109375" style="1" customWidth="1"/>
    <col min="8132" max="8132" width="18" style="1" bestFit="1" customWidth="1"/>
    <col min="8133" max="8134" width="12.7109375" style="1" bestFit="1" customWidth="1"/>
    <col min="8135" max="8135" width="12.7109375" style="1" customWidth="1"/>
    <col min="8136" max="8136" width="12.85546875" style="1" bestFit="1" customWidth="1"/>
    <col min="8137" max="8137" width="11.28515625" style="1" bestFit="1" customWidth="1"/>
    <col min="8138" max="8138" width="12.85546875" style="1" bestFit="1" customWidth="1"/>
    <col min="8139" max="8139" width="10.42578125" style="1" bestFit="1" customWidth="1"/>
    <col min="8140" max="8140" width="12" style="1" bestFit="1" customWidth="1"/>
    <col min="8141" max="8141" width="11.28515625" style="1" bestFit="1" customWidth="1"/>
    <col min="8142" max="8142" width="12.85546875" style="1" bestFit="1" customWidth="1"/>
    <col min="8143" max="8386" width="9.140625" style="1"/>
    <col min="8387" max="8387" width="1.7109375" style="1" customWidth="1"/>
    <col min="8388" max="8388" width="18" style="1" bestFit="1" customWidth="1"/>
    <col min="8389" max="8390" width="12.7109375" style="1" bestFit="1" customWidth="1"/>
    <col min="8391" max="8391" width="12.7109375" style="1" customWidth="1"/>
    <col min="8392" max="8392" width="12.85546875" style="1" bestFit="1" customWidth="1"/>
    <col min="8393" max="8393" width="11.28515625" style="1" bestFit="1" customWidth="1"/>
    <col min="8394" max="8394" width="12.85546875" style="1" bestFit="1" customWidth="1"/>
    <col min="8395" max="8395" width="10.42578125" style="1" bestFit="1" customWidth="1"/>
    <col min="8396" max="8396" width="12" style="1" bestFit="1" customWidth="1"/>
    <col min="8397" max="8397" width="11.28515625" style="1" bestFit="1" customWidth="1"/>
    <col min="8398" max="8398" width="12.85546875" style="1" bestFit="1" customWidth="1"/>
    <col min="8399" max="8642" width="9.140625" style="1"/>
    <col min="8643" max="8643" width="1.7109375" style="1" customWidth="1"/>
    <col min="8644" max="8644" width="18" style="1" bestFit="1" customWidth="1"/>
    <col min="8645" max="8646" width="12.7109375" style="1" bestFit="1" customWidth="1"/>
    <col min="8647" max="8647" width="12.7109375" style="1" customWidth="1"/>
    <col min="8648" max="8648" width="12.85546875" style="1" bestFit="1" customWidth="1"/>
    <col min="8649" max="8649" width="11.28515625" style="1" bestFit="1" customWidth="1"/>
    <col min="8650" max="8650" width="12.85546875" style="1" bestFit="1" customWidth="1"/>
    <col min="8651" max="8651" width="10.42578125" style="1" bestFit="1" customWidth="1"/>
    <col min="8652" max="8652" width="12" style="1" bestFit="1" customWidth="1"/>
    <col min="8653" max="8653" width="11.28515625" style="1" bestFit="1" customWidth="1"/>
    <col min="8654" max="8654" width="12.85546875" style="1" bestFit="1" customWidth="1"/>
    <col min="8655" max="8898" width="9.140625" style="1"/>
    <col min="8899" max="8899" width="1.7109375" style="1" customWidth="1"/>
    <col min="8900" max="8900" width="18" style="1" bestFit="1" customWidth="1"/>
    <col min="8901" max="8902" width="12.7109375" style="1" bestFit="1" customWidth="1"/>
    <col min="8903" max="8903" width="12.7109375" style="1" customWidth="1"/>
    <col min="8904" max="8904" width="12.85546875" style="1" bestFit="1" customWidth="1"/>
    <col min="8905" max="8905" width="11.28515625" style="1" bestFit="1" customWidth="1"/>
    <col min="8906" max="8906" width="12.85546875" style="1" bestFit="1" customWidth="1"/>
    <col min="8907" max="8907" width="10.42578125" style="1" bestFit="1" customWidth="1"/>
    <col min="8908" max="8908" width="12" style="1" bestFit="1" customWidth="1"/>
    <col min="8909" max="8909" width="11.28515625" style="1" bestFit="1" customWidth="1"/>
    <col min="8910" max="8910" width="12.85546875" style="1" bestFit="1" customWidth="1"/>
    <col min="8911" max="9154" width="9.140625" style="1"/>
    <col min="9155" max="9155" width="1.7109375" style="1" customWidth="1"/>
    <col min="9156" max="9156" width="18" style="1" bestFit="1" customWidth="1"/>
    <col min="9157" max="9158" width="12.7109375" style="1" bestFit="1" customWidth="1"/>
    <col min="9159" max="9159" width="12.7109375" style="1" customWidth="1"/>
    <col min="9160" max="9160" width="12.85546875" style="1" bestFit="1" customWidth="1"/>
    <col min="9161" max="9161" width="11.28515625" style="1" bestFit="1" customWidth="1"/>
    <col min="9162" max="9162" width="12.85546875" style="1" bestFit="1" customWidth="1"/>
    <col min="9163" max="9163" width="10.42578125" style="1" bestFit="1" customWidth="1"/>
    <col min="9164" max="9164" width="12" style="1" bestFit="1" customWidth="1"/>
    <col min="9165" max="9165" width="11.28515625" style="1" bestFit="1" customWidth="1"/>
    <col min="9166" max="9166" width="12.85546875" style="1" bestFit="1" customWidth="1"/>
    <col min="9167" max="9410" width="9.140625" style="1"/>
    <col min="9411" max="9411" width="1.7109375" style="1" customWidth="1"/>
    <col min="9412" max="9412" width="18" style="1" bestFit="1" customWidth="1"/>
    <col min="9413" max="9414" width="12.7109375" style="1" bestFit="1" customWidth="1"/>
    <col min="9415" max="9415" width="12.7109375" style="1" customWidth="1"/>
    <col min="9416" max="9416" width="12.85546875" style="1" bestFit="1" customWidth="1"/>
    <col min="9417" max="9417" width="11.28515625" style="1" bestFit="1" customWidth="1"/>
    <col min="9418" max="9418" width="12.85546875" style="1" bestFit="1" customWidth="1"/>
    <col min="9419" max="9419" width="10.42578125" style="1" bestFit="1" customWidth="1"/>
    <col min="9420" max="9420" width="12" style="1" bestFit="1" customWidth="1"/>
    <col min="9421" max="9421" width="11.28515625" style="1" bestFit="1" customWidth="1"/>
    <col min="9422" max="9422" width="12.85546875" style="1" bestFit="1" customWidth="1"/>
    <col min="9423" max="9666" width="9.140625" style="1"/>
    <col min="9667" max="9667" width="1.7109375" style="1" customWidth="1"/>
    <col min="9668" max="9668" width="18" style="1" bestFit="1" customWidth="1"/>
    <col min="9669" max="9670" width="12.7109375" style="1" bestFit="1" customWidth="1"/>
    <col min="9671" max="9671" width="12.7109375" style="1" customWidth="1"/>
    <col min="9672" max="9672" width="12.85546875" style="1" bestFit="1" customWidth="1"/>
    <col min="9673" max="9673" width="11.28515625" style="1" bestFit="1" customWidth="1"/>
    <col min="9674" max="9674" width="12.85546875" style="1" bestFit="1" customWidth="1"/>
    <col min="9675" max="9675" width="10.42578125" style="1" bestFit="1" customWidth="1"/>
    <col min="9676" max="9676" width="12" style="1" bestFit="1" customWidth="1"/>
    <col min="9677" max="9677" width="11.28515625" style="1" bestFit="1" customWidth="1"/>
    <col min="9678" max="9678" width="12.85546875" style="1" bestFit="1" customWidth="1"/>
    <col min="9679" max="9922" width="9.140625" style="1"/>
    <col min="9923" max="9923" width="1.7109375" style="1" customWidth="1"/>
    <col min="9924" max="9924" width="18" style="1" bestFit="1" customWidth="1"/>
    <col min="9925" max="9926" width="12.7109375" style="1" bestFit="1" customWidth="1"/>
    <col min="9927" max="9927" width="12.7109375" style="1" customWidth="1"/>
    <col min="9928" max="9928" width="12.85546875" style="1" bestFit="1" customWidth="1"/>
    <col min="9929" max="9929" width="11.28515625" style="1" bestFit="1" customWidth="1"/>
    <col min="9930" max="9930" width="12.85546875" style="1" bestFit="1" customWidth="1"/>
    <col min="9931" max="9931" width="10.42578125" style="1" bestFit="1" customWidth="1"/>
    <col min="9932" max="9932" width="12" style="1" bestFit="1" customWidth="1"/>
    <col min="9933" max="9933" width="11.28515625" style="1" bestFit="1" customWidth="1"/>
    <col min="9934" max="9934" width="12.85546875" style="1" bestFit="1" customWidth="1"/>
    <col min="9935" max="10178" width="9.140625" style="1"/>
    <col min="10179" max="10179" width="1.7109375" style="1" customWidth="1"/>
    <col min="10180" max="10180" width="18" style="1" bestFit="1" customWidth="1"/>
    <col min="10181" max="10182" width="12.7109375" style="1" bestFit="1" customWidth="1"/>
    <col min="10183" max="10183" width="12.7109375" style="1" customWidth="1"/>
    <col min="10184" max="10184" width="12.85546875" style="1" bestFit="1" customWidth="1"/>
    <col min="10185" max="10185" width="11.28515625" style="1" bestFit="1" customWidth="1"/>
    <col min="10186" max="10186" width="12.85546875" style="1" bestFit="1" customWidth="1"/>
    <col min="10187" max="10187" width="10.42578125" style="1" bestFit="1" customWidth="1"/>
    <col min="10188" max="10188" width="12" style="1" bestFit="1" customWidth="1"/>
    <col min="10189" max="10189" width="11.28515625" style="1" bestFit="1" customWidth="1"/>
    <col min="10190" max="10190" width="12.85546875" style="1" bestFit="1" customWidth="1"/>
    <col min="10191" max="10434" width="9.140625" style="1"/>
    <col min="10435" max="10435" width="1.7109375" style="1" customWidth="1"/>
    <col min="10436" max="10436" width="18" style="1" bestFit="1" customWidth="1"/>
    <col min="10437" max="10438" width="12.7109375" style="1" bestFit="1" customWidth="1"/>
    <col min="10439" max="10439" width="12.7109375" style="1" customWidth="1"/>
    <col min="10440" max="10440" width="12.85546875" style="1" bestFit="1" customWidth="1"/>
    <col min="10441" max="10441" width="11.28515625" style="1" bestFit="1" customWidth="1"/>
    <col min="10442" max="10442" width="12.85546875" style="1" bestFit="1" customWidth="1"/>
    <col min="10443" max="10443" width="10.42578125" style="1" bestFit="1" customWidth="1"/>
    <col min="10444" max="10444" width="12" style="1" bestFit="1" customWidth="1"/>
    <col min="10445" max="10445" width="11.28515625" style="1" bestFit="1" customWidth="1"/>
    <col min="10446" max="10446" width="12.85546875" style="1" bestFit="1" customWidth="1"/>
    <col min="10447" max="10690" width="9.140625" style="1"/>
    <col min="10691" max="10691" width="1.7109375" style="1" customWidth="1"/>
    <col min="10692" max="10692" width="18" style="1" bestFit="1" customWidth="1"/>
    <col min="10693" max="10694" width="12.7109375" style="1" bestFit="1" customWidth="1"/>
    <col min="10695" max="10695" width="12.7109375" style="1" customWidth="1"/>
    <col min="10696" max="10696" width="12.85546875" style="1" bestFit="1" customWidth="1"/>
    <col min="10697" max="10697" width="11.28515625" style="1" bestFit="1" customWidth="1"/>
    <col min="10698" max="10698" width="12.85546875" style="1" bestFit="1" customWidth="1"/>
    <col min="10699" max="10699" width="10.42578125" style="1" bestFit="1" customWidth="1"/>
    <col min="10700" max="10700" width="12" style="1" bestFit="1" customWidth="1"/>
    <col min="10701" max="10701" width="11.28515625" style="1" bestFit="1" customWidth="1"/>
    <col min="10702" max="10702" width="12.85546875" style="1" bestFit="1" customWidth="1"/>
    <col min="10703" max="10946" width="9.140625" style="1"/>
    <col min="10947" max="10947" width="1.7109375" style="1" customWidth="1"/>
    <col min="10948" max="10948" width="18" style="1" bestFit="1" customWidth="1"/>
    <col min="10949" max="10950" width="12.7109375" style="1" bestFit="1" customWidth="1"/>
    <col min="10951" max="10951" width="12.7109375" style="1" customWidth="1"/>
    <col min="10952" max="10952" width="12.85546875" style="1" bestFit="1" customWidth="1"/>
    <col min="10953" max="10953" width="11.28515625" style="1" bestFit="1" customWidth="1"/>
    <col min="10954" max="10954" width="12.85546875" style="1" bestFit="1" customWidth="1"/>
    <col min="10955" max="10955" width="10.42578125" style="1" bestFit="1" customWidth="1"/>
    <col min="10956" max="10956" width="12" style="1" bestFit="1" customWidth="1"/>
    <col min="10957" max="10957" width="11.28515625" style="1" bestFit="1" customWidth="1"/>
    <col min="10958" max="10958" width="12.85546875" style="1" bestFit="1" customWidth="1"/>
    <col min="10959" max="11202" width="9.140625" style="1"/>
    <col min="11203" max="11203" width="1.7109375" style="1" customWidth="1"/>
    <col min="11204" max="11204" width="18" style="1" bestFit="1" customWidth="1"/>
    <col min="11205" max="11206" width="12.7109375" style="1" bestFit="1" customWidth="1"/>
    <col min="11207" max="11207" width="12.7109375" style="1" customWidth="1"/>
    <col min="11208" max="11208" width="12.85546875" style="1" bestFit="1" customWidth="1"/>
    <col min="11209" max="11209" width="11.28515625" style="1" bestFit="1" customWidth="1"/>
    <col min="11210" max="11210" width="12.85546875" style="1" bestFit="1" customWidth="1"/>
    <col min="11211" max="11211" width="10.42578125" style="1" bestFit="1" customWidth="1"/>
    <col min="11212" max="11212" width="12" style="1" bestFit="1" customWidth="1"/>
    <col min="11213" max="11213" width="11.28515625" style="1" bestFit="1" customWidth="1"/>
    <col min="11214" max="11214" width="12.85546875" style="1" bestFit="1" customWidth="1"/>
    <col min="11215" max="11458" width="9.140625" style="1"/>
    <col min="11459" max="11459" width="1.7109375" style="1" customWidth="1"/>
    <col min="11460" max="11460" width="18" style="1" bestFit="1" customWidth="1"/>
    <col min="11461" max="11462" width="12.7109375" style="1" bestFit="1" customWidth="1"/>
    <col min="11463" max="11463" width="12.7109375" style="1" customWidth="1"/>
    <col min="11464" max="11464" width="12.85546875" style="1" bestFit="1" customWidth="1"/>
    <col min="11465" max="11465" width="11.28515625" style="1" bestFit="1" customWidth="1"/>
    <col min="11466" max="11466" width="12.85546875" style="1" bestFit="1" customWidth="1"/>
    <col min="11467" max="11467" width="10.42578125" style="1" bestFit="1" customWidth="1"/>
    <col min="11468" max="11468" width="12" style="1" bestFit="1" customWidth="1"/>
    <col min="11469" max="11469" width="11.28515625" style="1" bestFit="1" customWidth="1"/>
    <col min="11470" max="11470" width="12.85546875" style="1" bestFit="1" customWidth="1"/>
    <col min="11471" max="11714" width="9.140625" style="1"/>
    <col min="11715" max="11715" width="1.7109375" style="1" customWidth="1"/>
    <col min="11716" max="11716" width="18" style="1" bestFit="1" customWidth="1"/>
    <col min="11717" max="11718" width="12.7109375" style="1" bestFit="1" customWidth="1"/>
    <col min="11719" max="11719" width="12.7109375" style="1" customWidth="1"/>
    <col min="11720" max="11720" width="12.85546875" style="1" bestFit="1" customWidth="1"/>
    <col min="11721" max="11721" width="11.28515625" style="1" bestFit="1" customWidth="1"/>
    <col min="11722" max="11722" width="12.85546875" style="1" bestFit="1" customWidth="1"/>
    <col min="11723" max="11723" width="10.42578125" style="1" bestFit="1" customWidth="1"/>
    <col min="11724" max="11724" width="12" style="1" bestFit="1" customWidth="1"/>
    <col min="11725" max="11725" width="11.28515625" style="1" bestFit="1" customWidth="1"/>
    <col min="11726" max="11726" width="12.85546875" style="1" bestFit="1" customWidth="1"/>
    <col min="11727" max="11970" width="9.140625" style="1"/>
    <col min="11971" max="11971" width="1.7109375" style="1" customWidth="1"/>
    <col min="11972" max="11972" width="18" style="1" bestFit="1" customWidth="1"/>
    <col min="11973" max="11974" width="12.7109375" style="1" bestFit="1" customWidth="1"/>
    <col min="11975" max="11975" width="12.7109375" style="1" customWidth="1"/>
    <col min="11976" max="11976" width="12.85546875" style="1" bestFit="1" customWidth="1"/>
    <col min="11977" max="11977" width="11.28515625" style="1" bestFit="1" customWidth="1"/>
    <col min="11978" max="11978" width="12.85546875" style="1" bestFit="1" customWidth="1"/>
    <col min="11979" max="11979" width="10.42578125" style="1" bestFit="1" customWidth="1"/>
    <col min="11980" max="11980" width="12" style="1" bestFit="1" customWidth="1"/>
    <col min="11981" max="11981" width="11.28515625" style="1" bestFit="1" customWidth="1"/>
    <col min="11982" max="11982" width="12.85546875" style="1" bestFit="1" customWidth="1"/>
    <col min="11983" max="12226" width="9.140625" style="1"/>
    <col min="12227" max="12227" width="1.7109375" style="1" customWidth="1"/>
    <col min="12228" max="12228" width="18" style="1" bestFit="1" customWidth="1"/>
    <col min="12229" max="12230" width="12.7109375" style="1" bestFit="1" customWidth="1"/>
    <col min="12231" max="12231" width="12.7109375" style="1" customWidth="1"/>
    <col min="12232" max="12232" width="12.85546875" style="1" bestFit="1" customWidth="1"/>
    <col min="12233" max="12233" width="11.28515625" style="1" bestFit="1" customWidth="1"/>
    <col min="12234" max="12234" width="12.85546875" style="1" bestFit="1" customWidth="1"/>
    <col min="12235" max="12235" width="10.42578125" style="1" bestFit="1" customWidth="1"/>
    <col min="12236" max="12236" width="12" style="1" bestFit="1" customWidth="1"/>
    <col min="12237" max="12237" width="11.28515625" style="1" bestFit="1" customWidth="1"/>
    <col min="12238" max="12238" width="12.85546875" style="1" bestFit="1" customWidth="1"/>
    <col min="12239" max="12482" width="9.140625" style="1"/>
    <col min="12483" max="12483" width="1.7109375" style="1" customWidth="1"/>
    <col min="12484" max="12484" width="18" style="1" bestFit="1" customWidth="1"/>
    <col min="12485" max="12486" width="12.7109375" style="1" bestFit="1" customWidth="1"/>
    <col min="12487" max="12487" width="12.7109375" style="1" customWidth="1"/>
    <col min="12488" max="12488" width="12.85546875" style="1" bestFit="1" customWidth="1"/>
    <col min="12489" max="12489" width="11.28515625" style="1" bestFit="1" customWidth="1"/>
    <col min="12490" max="12490" width="12.85546875" style="1" bestFit="1" customWidth="1"/>
    <col min="12491" max="12491" width="10.42578125" style="1" bestFit="1" customWidth="1"/>
    <col min="12492" max="12492" width="12" style="1" bestFit="1" customWidth="1"/>
    <col min="12493" max="12493" width="11.28515625" style="1" bestFit="1" customWidth="1"/>
    <col min="12494" max="12494" width="12.85546875" style="1" bestFit="1" customWidth="1"/>
    <col min="12495" max="12738" width="9.140625" style="1"/>
    <col min="12739" max="12739" width="1.7109375" style="1" customWidth="1"/>
    <col min="12740" max="12740" width="18" style="1" bestFit="1" customWidth="1"/>
    <col min="12741" max="12742" width="12.7109375" style="1" bestFit="1" customWidth="1"/>
    <col min="12743" max="12743" width="12.7109375" style="1" customWidth="1"/>
    <col min="12744" max="12744" width="12.85546875" style="1" bestFit="1" customWidth="1"/>
    <col min="12745" max="12745" width="11.28515625" style="1" bestFit="1" customWidth="1"/>
    <col min="12746" max="12746" width="12.85546875" style="1" bestFit="1" customWidth="1"/>
    <col min="12747" max="12747" width="10.42578125" style="1" bestFit="1" customWidth="1"/>
    <col min="12748" max="12748" width="12" style="1" bestFit="1" customWidth="1"/>
    <col min="12749" max="12749" width="11.28515625" style="1" bestFit="1" customWidth="1"/>
    <col min="12750" max="12750" width="12.85546875" style="1" bestFit="1" customWidth="1"/>
    <col min="12751" max="12994" width="9.140625" style="1"/>
    <col min="12995" max="12995" width="1.7109375" style="1" customWidth="1"/>
    <col min="12996" max="12996" width="18" style="1" bestFit="1" customWidth="1"/>
    <col min="12997" max="12998" width="12.7109375" style="1" bestFit="1" customWidth="1"/>
    <col min="12999" max="12999" width="12.7109375" style="1" customWidth="1"/>
    <col min="13000" max="13000" width="12.85546875" style="1" bestFit="1" customWidth="1"/>
    <col min="13001" max="13001" width="11.28515625" style="1" bestFit="1" customWidth="1"/>
    <col min="13002" max="13002" width="12.85546875" style="1" bestFit="1" customWidth="1"/>
    <col min="13003" max="13003" width="10.42578125" style="1" bestFit="1" customWidth="1"/>
    <col min="13004" max="13004" width="12" style="1" bestFit="1" customWidth="1"/>
    <col min="13005" max="13005" width="11.28515625" style="1" bestFit="1" customWidth="1"/>
    <col min="13006" max="13006" width="12.85546875" style="1" bestFit="1" customWidth="1"/>
    <col min="13007" max="13250" width="9.140625" style="1"/>
    <col min="13251" max="13251" width="1.7109375" style="1" customWidth="1"/>
    <col min="13252" max="13252" width="18" style="1" bestFit="1" customWidth="1"/>
    <col min="13253" max="13254" width="12.7109375" style="1" bestFit="1" customWidth="1"/>
    <col min="13255" max="13255" width="12.7109375" style="1" customWidth="1"/>
    <col min="13256" max="13256" width="12.85546875" style="1" bestFit="1" customWidth="1"/>
    <col min="13257" max="13257" width="11.28515625" style="1" bestFit="1" customWidth="1"/>
    <col min="13258" max="13258" width="12.85546875" style="1" bestFit="1" customWidth="1"/>
    <col min="13259" max="13259" width="10.42578125" style="1" bestFit="1" customWidth="1"/>
    <col min="13260" max="13260" width="12" style="1" bestFit="1" customWidth="1"/>
    <col min="13261" max="13261" width="11.28515625" style="1" bestFit="1" customWidth="1"/>
    <col min="13262" max="13262" width="12.85546875" style="1" bestFit="1" customWidth="1"/>
    <col min="13263" max="13506" width="9.140625" style="1"/>
    <col min="13507" max="13507" width="1.7109375" style="1" customWidth="1"/>
    <col min="13508" max="13508" width="18" style="1" bestFit="1" customWidth="1"/>
    <col min="13509" max="13510" width="12.7109375" style="1" bestFit="1" customWidth="1"/>
    <col min="13511" max="13511" width="12.7109375" style="1" customWidth="1"/>
    <col min="13512" max="13512" width="12.85546875" style="1" bestFit="1" customWidth="1"/>
    <col min="13513" max="13513" width="11.28515625" style="1" bestFit="1" customWidth="1"/>
    <col min="13514" max="13514" width="12.85546875" style="1" bestFit="1" customWidth="1"/>
    <col min="13515" max="13515" width="10.42578125" style="1" bestFit="1" customWidth="1"/>
    <col min="13516" max="13516" width="12" style="1" bestFit="1" customWidth="1"/>
    <col min="13517" max="13517" width="11.28515625" style="1" bestFit="1" customWidth="1"/>
    <col min="13518" max="13518" width="12.85546875" style="1" bestFit="1" customWidth="1"/>
    <col min="13519" max="13762" width="9.140625" style="1"/>
    <col min="13763" max="13763" width="1.7109375" style="1" customWidth="1"/>
    <col min="13764" max="13764" width="18" style="1" bestFit="1" customWidth="1"/>
    <col min="13765" max="13766" width="12.7109375" style="1" bestFit="1" customWidth="1"/>
    <col min="13767" max="13767" width="12.7109375" style="1" customWidth="1"/>
    <col min="13768" max="13768" width="12.85546875" style="1" bestFit="1" customWidth="1"/>
    <col min="13769" max="13769" width="11.28515625" style="1" bestFit="1" customWidth="1"/>
    <col min="13770" max="13770" width="12.85546875" style="1" bestFit="1" customWidth="1"/>
    <col min="13771" max="13771" width="10.42578125" style="1" bestFit="1" customWidth="1"/>
    <col min="13772" max="13772" width="12" style="1" bestFit="1" customWidth="1"/>
    <col min="13773" max="13773" width="11.28515625" style="1" bestFit="1" customWidth="1"/>
    <col min="13774" max="13774" width="12.85546875" style="1" bestFit="1" customWidth="1"/>
    <col min="13775" max="14018" width="9.140625" style="1"/>
    <col min="14019" max="14019" width="1.7109375" style="1" customWidth="1"/>
    <col min="14020" max="14020" width="18" style="1" bestFit="1" customWidth="1"/>
    <col min="14021" max="14022" width="12.7109375" style="1" bestFit="1" customWidth="1"/>
    <col min="14023" max="14023" width="12.7109375" style="1" customWidth="1"/>
    <col min="14024" max="14024" width="12.85546875" style="1" bestFit="1" customWidth="1"/>
    <col min="14025" max="14025" width="11.28515625" style="1" bestFit="1" customWidth="1"/>
    <col min="14026" max="14026" width="12.85546875" style="1" bestFit="1" customWidth="1"/>
    <col min="14027" max="14027" width="10.42578125" style="1" bestFit="1" customWidth="1"/>
    <col min="14028" max="14028" width="12" style="1" bestFit="1" customWidth="1"/>
    <col min="14029" max="14029" width="11.28515625" style="1" bestFit="1" customWidth="1"/>
    <col min="14030" max="14030" width="12.85546875" style="1" bestFit="1" customWidth="1"/>
    <col min="14031" max="14274" width="9.140625" style="1"/>
    <col min="14275" max="14275" width="1.7109375" style="1" customWidth="1"/>
    <col min="14276" max="14276" width="18" style="1" bestFit="1" customWidth="1"/>
    <col min="14277" max="14278" width="12.7109375" style="1" bestFit="1" customWidth="1"/>
    <col min="14279" max="14279" width="12.7109375" style="1" customWidth="1"/>
    <col min="14280" max="14280" width="12.85546875" style="1" bestFit="1" customWidth="1"/>
    <col min="14281" max="14281" width="11.28515625" style="1" bestFit="1" customWidth="1"/>
    <col min="14282" max="14282" width="12.85546875" style="1" bestFit="1" customWidth="1"/>
    <col min="14283" max="14283" width="10.42578125" style="1" bestFit="1" customWidth="1"/>
    <col min="14284" max="14284" width="12" style="1" bestFit="1" customWidth="1"/>
    <col min="14285" max="14285" width="11.28515625" style="1" bestFit="1" customWidth="1"/>
    <col min="14286" max="14286" width="12.85546875" style="1" bestFit="1" customWidth="1"/>
    <col min="14287" max="14530" width="9.140625" style="1"/>
    <col min="14531" max="14531" width="1.7109375" style="1" customWidth="1"/>
    <col min="14532" max="14532" width="18" style="1" bestFit="1" customWidth="1"/>
    <col min="14533" max="14534" width="12.7109375" style="1" bestFit="1" customWidth="1"/>
    <col min="14535" max="14535" width="12.7109375" style="1" customWidth="1"/>
    <col min="14536" max="14536" width="12.85546875" style="1" bestFit="1" customWidth="1"/>
    <col min="14537" max="14537" width="11.28515625" style="1" bestFit="1" customWidth="1"/>
    <col min="14538" max="14538" width="12.85546875" style="1" bestFit="1" customWidth="1"/>
    <col min="14539" max="14539" width="10.42578125" style="1" bestFit="1" customWidth="1"/>
    <col min="14540" max="14540" width="12" style="1" bestFit="1" customWidth="1"/>
    <col min="14541" max="14541" width="11.28515625" style="1" bestFit="1" customWidth="1"/>
    <col min="14542" max="14542" width="12.85546875" style="1" bestFit="1" customWidth="1"/>
    <col min="14543" max="14786" width="9.140625" style="1"/>
    <col min="14787" max="14787" width="1.7109375" style="1" customWidth="1"/>
    <col min="14788" max="14788" width="18" style="1" bestFit="1" customWidth="1"/>
    <col min="14789" max="14790" width="12.7109375" style="1" bestFit="1" customWidth="1"/>
    <col min="14791" max="14791" width="12.7109375" style="1" customWidth="1"/>
    <col min="14792" max="14792" width="12.85546875" style="1" bestFit="1" customWidth="1"/>
    <col min="14793" max="14793" width="11.28515625" style="1" bestFit="1" customWidth="1"/>
    <col min="14794" max="14794" width="12.85546875" style="1" bestFit="1" customWidth="1"/>
    <col min="14795" max="14795" width="10.42578125" style="1" bestFit="1" customWidth="1"/>
    <col min="14796" max="14796" width="12" style="1" bestFit="1" customWidth="1"/>
    <col min="14797" max="14797" width="11.28515625" style="1" bestFit="1" customWidth="1"/>
    <col min="14798" max="14798" width="12.85546875" style="1" bestFit="1" customWidth="1"/>
    <col min="14799" max="15042" width="9.140625" style="1"/>
    <col min="15043" max="15043" width="1.7109375" style="1" customWidth="1"/>
    <col min="15044" max="15044" width="18" style="1" bestFit="1" customWidth="1"/>
    <col min="15045" max="15046" width="12.7109375" style="1" bestFit="1" customWidth="1"/>
    <col min="15047" max="15047" width="12.7109375" style="1" customWidth="1"/>
    <col min="15048" max="15048" width="12.85546875" style="1" bestFit="1" customWidth="1"/>
    <col min="15049" max="15049" width="11.28515625" style="1" bestFit="1" customWidth="1"/>
    <col min="15050" max="15050" width="12.85546875" style="1" bestFit="1" customWidth="1"/>
    <col min="15051" max="15051" width="10.42578125" style="1" bestFit="1" customWidth="1"/>
    <col min="15052" max="15052" width="12" style="1" bestFit="1" customWidth="1"/>
    <col min="15053" max="15053" width="11.28515625" style="1" bestFit="1" customWidth="1"/>
    <col min="15054" max="15054" width="12.85546875" style="1" bestFit="1" customWidth="1"/>
    <col min="15055" max="15298" width="9.140625" style="1"/>
    <col min="15299" max="15299" width="1.7109375" style="1" customWidth="1"/>
    <col min="15300" max="15300" width="18" style="1" bestFit="1" customWidth="1"/>
    <col min="15301" max="15302" width="12.7109375" style="1" bestFit="1" customWidth="1"/>
    <col min="15303" max="15303" width="12.7109375" style="1" customWidth="1"/>
    <col min="15304" max="15304" width="12.85546875" style="1" bestFit="1" customWidth="1"/>
    <col min="15305" max="15305" width="11.28515625" style="1" bestFit="1" customWidth="1"/>
    <col min="15306" max="15306" width="12.85546875" style="1" bestFit="1" customWidth="1"/>
    <col min="15307" max="15307" width="10.42578125" style="1" bestFit="1" customWidth="1"/>
    <col min="15308" max="15308" width="12" style="1" bestFit="1" customWidth="1"/>
    <col min="15309" max="15309" width="11.28515625" style="1" bestFit="1" customWidth="1"/>
    <col min="15310" max="15310" width="12.85546875" style="1" bestFit="1" customWidth="1"/>
    <col min="15311" max="15554" width="9.140625" style="1"/>
    <col min="15555" max="15555" width="1.7109375" style="1" customWidth="1"/>
    <col min="15556" max="15556" width="18" style="1" bestFit="1" customWidth="1"/>
    <col min="15557" max="15558" width="12.7109375" style="1" bestFit="1" customWidth="1"/>
    <col min="15559" max="15559" width="12.7109375" style="1" customWidth="1"/>
    <col min="15560" max="15560" width="12.85546875" style="1" bestFit="1" customWidth="1"/>
    <col min="15561" max="15561" width="11.28515625" style="1" bestFit="1" customWidth="1"/>
    <col min="15562" max="15562" width="12.85546875" style="1" bestFit="1" customWidth="1"/>
    <col min="15563" max="15563" width="10.42578125" style="1" bestFit="1" customWidth="1"/>
    <col min="15564" max="15564" width="12" style="1" bestFit="1" customWidth="1"/>
    <col min="15565" max="15565" width="11.28515625" style="1" bestFit="1" customWidth="1"/>
    <col min="15566" max="15566" width="12.85546875" style="1" bestFit="1" customWidth="1"/>
    <col min="15567" max="15810" width="9.140625" style="1"/>
    <col min="15811" max="15811" width="1.7109375" style="1" customWidth="1"/>
    <col min="15812" max="15812" width="18" style="1" bestFit="1" customWidth="1"/>
    <col min="15813" max="15814" width="12.7109375" style="1" bestFit="1" customWidth="1"/>
    <col min="15815" max="15815" width="12.7109375" style="1" customWidth="1"/>
    <col min="15816" max="15816" width="12.85546875" style="1" bestFit="1" customWidth="1"/>
    <col min="15817" max="15817" width="11.28515625" style="1" bestFit="1" customWidth="1"/>
    <col min="15818" max="15818" width="12.85546875" style="1" bestFit="1" customWidth="1"/>
    <col min="15819" max="15819" width="10.42578125" style="1" bestFit="1" customWidth="1"/>
    <col min="15820" max="15820" width="12" style="1" bestFit="1" customWidth="1"/>
    <col min="15821" max="15821" width="11.28515625" style="1" bestFit="1" customWidth="1"/>
    <col min="15822" max="15822" width="12.85546875" style="1" bestFit="1" customWidth="1"/>
    <col min="15823" max="16066" width="9.140625" style="1"/>
    <col min="16067" max="16067" width="1.7109375" style="1" customWidth="1"/>
    <col min="16068" max="16068" width="18" style="1" bestFit="1" customWidth="1"/>
    <col min="16069" max="16070" width="12.7109375" style="1" bestFit="1" customWidth="1"/>
    <col min="16071" max="16071" width="12.7109375" style="1" customWidth="1"/>
    <col min="16072" max="16072" width="12.85546875" style="1" bestFit="1" customWidth="1"/>
    <col min="16073" max="16073" width="11.28515625" style="1" bestFit="1" customWidth="1"/>
    <col min="16074" max="16074" width="12.85546875" style="1" bestFit="1" customWidth="1"/>
    <col min="16075" max="16075" width="10.42578125" style="1" bestFit="1" customWidth="1"/>
    <col min="16076" max="16076" width="12" style="1" bestFit="1" customWidth="1"/>
    <col min="16077" max="16077" width="11.28515625" style="1" bestFit="1" customWidth="1"/>
    <col min="16078" max="16078" width="12.85546875" style="1" bestFit="1" customWidth="1"/>
    <col min="16079" max="16384" width="9.140625" style="1"/>
  </cols>
  <sheetData>
    <row r="1" spans="2:27" ht="13.5" thickBot="1"/>
    <row r="2" spans="2:27" ht="18.75" thickBot="1">
      <c r="B2" s="196" t="s">
        <v>182</v>
      </c>
      <c r="C2" s="197"/>
      <c r="D2" s="197"/>
      <c r="E2" s="197"/>
      <c r="F2" s="197"/>
      <c r="G2" s="197"/>
      <c r="H2" s="197"/>
      <c r="I2" s="197"/>
      <c r="J2" s="197"/>
      <c r="K2" s="197"/>
      <c r="L2" s="197"/>
      <c r="M2" s="197"/>
      <c r="N2" s="197"/>
      <c r="O2" s="197"/>
      <c r="P2" s="197"/>
      <c r="Q2" s="197"/>
      <c r="R2" s="197"/>
      <c r="S2" s="197"/>
      <c r="T2" s="197"/>
      <c r="U2" s="198"/>
      <c r="AA2" s="10"/>
    </row>
    <row r="3" spans="2:27" ht="18">
      <c r="B3" s="53"/>
      <c r="C3" s="53"/>
      <c r="D3" s="53"/>
      <c r="E3" s="53"/>
      <c r="F3" s="53"/>
      <c r="G3" s="53"/>
      <c r="L3" s="53"/>
    </row>
    <row r="4" spans="2:27" ht="18.75" thickBot="1">
      <c r="B4" s="53"/>
      <c r="C4" s="53"/>
      <c r="D4" s="200" t="s">
        <v>154</v>
      </c>
      <c r="E4" s="201"/>
      <c r="F4" s="201"/>
      <c r="G4" s="201"/>
      <c r="H4" s="201"/>
      <c r="I4" s="201"/>
      <c r="J4" s="201"/>
      <c r="K4" s="171"/>
      <c r="L4" s="53"/>
      <c r="M4" s="202" t="s">
        <v>155</v>
      </c>
      <c r="N4" s="203"/>
      <c r="O4" s="203"/>
      <c r="P4" s="203"/>
      <c r="Q4" s="203"/>
      <c r="R4" s="203"/>
      <c r="S4" s="203"/>
      <c r="T4" s="204"/>
    </row>
    <row r="5" spans="2:27" ht="35.1" customHeight="1">
      <c r="B5" s="155" t="s">
        <v>41</v>
      </c>
      <c r="C5" s="156" t="s">
        <v>81</v>
      </c>
      <c r="D5" s="159" t="s">
        <v>174</v>
      </c>
      <c r="E5" s="159" t="s">
        <v>175</v>
      </c>
      <c r="F5" s="159" t="s">
        <v>183</v>
      </c>
      <c r="G5" s="159" t="s">
        <v>176</v>
      </c>
      <c r="H5" s="159" t="s">
        <v>180</v>
      </c>
      <c r="I5" s="159" t="s">
        <v>177</v>
      </c>
      <c r="J5" s="159" t="s">
        <v>184</v>
      </c>
      <c r="K5" s="159" t="s">
        <v>185</v>
      </c>
      <c r="L5" s="156" t="s">
        <v>81</v>
      </c>
      <c r="M5" s="162" t="s">
        <v>174</v>
      </c>
      <c r="N5" s="162" t="s">
        <v>178</v>
      </c>
      <c r="O5" s="162" t="s">
        <v>176</v>
      </c>
      <c r="P5" s="162" t="s">
        <v>179</v>
      </c>
      <c r="Q5" s="162" t="s">
        <v>180</v>
      </c>
      <c r="R5" s="162" t="s">
        <v>181</v>
      </c>
      <c r="S5" s="162" t="s">
        <v>177</v>
      </c>
      <c r="T5" s="163"/>
      <c r="U5" s="157"/>
    </row>
    <row r="6" spans="2:27" ht="12.75" customHeight="1">
      <c r="B6" s="55" t="s">
        <v>36</v>
      </c>
      <c r="C6" s="105">
        <v>0</v>
      </c>
      <c r="D6" s="105">
        <v>1526</v>
      </c>
      <c r="E6" s="105">
        <v>1436</v>
      </c>
      <c r="F6" s="105">
        <v>1305</v>
      </c>
      <c r="G6" s="105">
        <v>1468</v>
      </c>
      <c r="H6" s="106">
        <v>1405</v>
      </c>
      <c r="I6" s="106">
        <v>1154</v>
      </c>
      <c r="J6" s="106">
        <v>1340</v>
      </c>
      <c r="K6" s="106">
        <v>1152</v>
      </c>
      <c r="L6" s="105">
        <v>0</v>
      </c>
      <c r="M6" s="106">
        <v>2008</v>
      </c>
      <c r="N6" s="106">
        <v>1865</v>
      </c>
      <c r="O6" s="106">
        <v>1916</v>
      </c>
      <c r="P6" s="106">
        <v>1714</v>
      </c>
      <c r="Q6" s="106">
        <v>1826</v>
      </c>
      <c r="R6" s="106">
        <v>1746</v>
      </c>
      <c r="S6" s="106">
        <v>1566</v>
      </c>
      <c r="T6" s="108"/>
      <c r="U6" s="107"/>
    </row>
    <row r="7" spans="2:27">
      <c r="B7" s="59" t="s">
        <v>40</v>
      </c>
      <c r="C7" s="108">
        <v>0</v>
      </c>
      <c r="D7" s="108">
        <v>3052</v>
      </c>
      <c r="E7" s="108">
        <v>2874</v>
      </c>
      <c r="F7" s="108">
        <v>2613</v>
      </c>
      <c r="G7" s="108">
        <v>2939</v>
      </c>
      <c r="H7" s="106">
        <v>2810</v>
      </c>
      <c r="I7" s="106">
        <v>2088</v>
      </c>
      <c r="J7" s="106">
        <v>2677</v>
      </c>
      <c r="K7" s="106">
        <v>2305</v>
      </c>
      <c r="L7" s="108">
        <v>0</v>
      </c>
      <c r="M7" s="106">
        <v>4378</v>
      </c>
      <c r="N7" s="106">
        <v>3227</v>
      </c>
      <c r="O7" s="106">
        <v>4171</v>
      </c>
      <c r="P7" s="106">
        <v>3733</v>
      </c>
      <c r="Q7" s="106">
        <v>3980</v>
      </c>
      <c r="R7" s="106">
        <v>3804</v>
      </c>
      <c r="S7" s="106">
        <v>3412</v>
      </c>
      <c r="T7" s="108"/>
      <c r="U7" s="107"/>
    </row>
    <row r="8" spans="2:27">
      <c r="B8" s="59" t="s">
        <v>9</v>
      </c>
      <c r="C8" s="108">
        <v>0</v>
      </c>
      <c r="D8" s="108">
        <v>2731</v>
      </c>
      <c r="E8" s="108">
        <v>2572</v>
      </c>
      <c r="F8" s="108">
        <v>2338</v>
      </c>
      <c r="G8" s="108">
        <v>2630</v>
      </c>
      <c r="H8" s="106">
        <v>2517</v>
      </c>
      <c r="I8" s="106">
        <v>1763</v>
      </c>
      <c r="J8" s="106">
        <v>2397</v>
      </c>
      <c r="K8" s="106">
        <v>2064</v>
      </c>
      <c r="L8" s="108">
        <v>0</v>
      </c>
      <c r="M8" s="106">
        <v>2810</v>
      </c>
      <c r="N8" s="106">
        <v>2591</v>
      </c>
      <c r="O8" s="106">
        <v>2680</v>
      </c>
      <c r="P8" s="106">
        <v>2396</v>
      </c>
      <c r="Q8" s="106">
        <v>2557</v>
      </c>
      <c r="R8" s="106">
        <v>2441</v>
      </c>
      <c r="S8" s="106">
        <v>2190</v>
      </c>
      <c r="T8" s="108"/>
      <c r="U8" s="107"/>
      <c r="V8" s="10"/>
      <c r="W8" s="10"/>
    </row>
    <row r="9" spans="2:27">
      <c r="B9" s="59" t="s">
        <v>8</v>
      </c>
      <c r="C9" s="108">
        <v>0</v>
      </c>
      <c r="D9" s="108">
        <v>4255</v>
      </c>
      <c r="E9" s="108">
        <v>4007</v>
      </c>
      <c r="F9" s="108">
        <v>3644</v>
      </c>
      <c r="G9" s="108">
        <v>4098</v>
      </c>
      <c r="H9" s="106">
        <v>3923</v>
      </c>
      <c r="I9" s="106">
        <v>3219</v>
      </c>
      <c r="J9" s="106">
        <v>3738</v>
      </c>
      <c r="K9" s="106">
        <v>3217</v>
      </c>
      <c r="L9" s="108">
        <v>0</v>
      </c>
      <c r="M9" s="106">
        <v>4979</v>
      </c>
      <c r="N9" s="106">
        <v>4201</v>
      </c>
      <c r="O9" s="106">
        <v>4752</v>
      </c>
      <c r="P9" s="106">
        <v>4247</v>
      </c>
      <c r="Q9" s="106">
        <v>4527</v>
      </c>
      <c r="R9" s="106">
        <v>4328</v>
      </c>
      <c r="S9" s="106">
        <v>3880</v>
      </c>
      <c r="T9" s="108"/>
      <c r="U9" s="107"/>
    </row>
    <row r="10" spans="2:27" ht="13.5" thickBot="1">
      <c r="B10" s="61" t="s">
        <v>37</v>
      </c>
      <c r="C10" s="109"/>
      <c r="D10" s="109"/>
      <c r="E10" s="109"/>
      <c r="F10" s="109"/>
      <c r="G10" s="110"/>
      <c r="H10" s="109"/>
      <c r="I10" s="109"/>
      <c r="J10" s="109"/>
      <c r="K10" s="109"/>
      <c r="L10" s="109"/>
      <c r="M10" s="109"/>
      <c r="N10" s="109"/>
      <c r="O10" s="109"/>
      <c r="P10" s="109"/>
      <c r="Q10" s="109"/>
      <c r="R10" s="109"/>
      <c r="S10" s="109"/>
      <c r="T10" s="110"/>
      <c r="U10" s="111"/>
    </row>
    <row r="11" spans="2:27" ht="35.1" customHeight="1">
      <c r="B11" s="155" t="s">
        <v>153</v>
      </c>
      <c r="C11" s="156" t="s">
        <v>81</v>
      </c>
      <c r="D11" s="160" t="s">
        <v>156</v>
      </c>
      <c r="E11" s="160" t="s">
        <v>156</v>
      </c>
      <c r="F11" s="168" t="s">
        <v>157</v>
      </c>
      <c r="G11" s="160" t="s">
        <v>158</v>
      </c>
      <c r="H11" s="160" t="s">
        <v>156</v>
      </c>
      <c r="I11" s="168" t="s">
        <v>157</v>
      </c>
      <c r="J11" s="160" t="s">
        <v>159</v>
      </c>
      <c r="K11" s="160"/>
      <c r="L11" s="156" t="s">
        <v>81</v>
      </c>
      <c r="M11" s="164" t="s">
        <v>160</v>
      </c>
      <c r="N11" s="164" t="s">
        <v>160</v>
      </c>
      <c r="O11" s="164" t="s">
        <v>157</v>
      </c>
      <c r="P11" s="164" t="s">
        <v>161</v>
      </c>
      <c r="Q11" s="164" t="s">
        <v>157</v>
      </c>
      <c r="R11" s="164" t="s">
        <v>158</v>
      </c>
      <c r="S11" s="164" t="s">
        <v>157</v>
      </c>
      <c r="T11" s="165"/>
      <c r="U11" s="157"/>
    </row>
    <row r="12" spans="2:27" ht="12.75" customHeight="1">
      <c r="B12" s="55" t="s">
        <v>36</v>
      </c>
      <c r="C12" s="105">
        <v>0</v>
      </c>
      <c r="D12" s="105"/>
      <c r="E12" s="105"/>
      <c r="F12" s="105"/>
      <c r="G12" s="105"/>
      <c r="H12" s="106"/>
      <c r="I12" s="106"/>
      <c r="J12" s="106"/>
      <c r="K12" s="106"/>
      <c r="L12" s="105">
        <v>0</v>
      </c>
      <c r="M12" s="106"/>
      <c r="N12" s="106"/>
      <c r="O12" s="106"/>
      <c r="P12" s="106"/>
      <c r="Q12" s="106"/>
      <c r="R12" s="106"/>
      <c r="S12" s="106"/>
      <c r="T12" s="108"/>
      <c r="U12" s="107"/>
    </row>
    <row r="13" spans="2:27">
      <c r="B13" s="59" t="s">
        <v>40</v>
      </c>
      <c r="C13" s="108">
        <v>0</v>
      </c>
      <c r="D13" s="108"/>
      <c r="E13" s="108"/>
      <c r="F13" s="108"/>
      <c r="G13" s="108"/>
      <c r="H13" s="106"/>
      <c r="I13" s="106"/>
      <c r="J13" s="106"/>
      <c r="K13" s="106"/>
      <c r="L13" s="108">
        <v>0</v>
      </c>
      <c r="M13" s="106"/>
      <c r="N13" s="106"/>
      <c r="O13" s="106"/>
      <c r="P13" s="106"/>
      <c r="Q13" s="106"/>
      <c r="R13" s="106"/>
      <c r="S13" s="106"/>
      <c r="T13" s="108"/>
      <c r="U13" s="107"/>
    </row>
    <row r="14" spans="2:27">
      <c r="B14" s="59" t="s">
        <v>9</v>
      </c>
      <c r="C14" s="108">
        <v>0</v>
      </c>
      <c r="D14" s="108"/>
      <c r="E14" s="108"/>
      <c r="F14" s="108"/>
      <c r="G14" s="108"/>
      <c r="H14" s="106"/>
      <c r="I14" s="106"/>
      <c r="J14" s="106"/>
      <c r="K14" s="106"/>
      <c r="L14" s="108">
        <v>0</v>
      </c>
      <c r="M14" s="106"/>
      <c r="N14" s="106"/>
      <c r="O14" s="106"/>
      <c r="P14" s="106"/>
      <c r="Q14" s="106"/>
      <c r="R14" s="106"/>
      <c r="S14" s="106"/>
      <c r="T14" s="108"/>
      <c r="U14" s="107"/>
      <c r="V14" s="10"/>
      <c r="W14" s="10"/>
    </row>
    <row r="15" spans="2:27">
      <c r="B15" s="59" t="s">
        <v>8</v>
      </c>
      <c r="C15" s="108">
        <v>0</v>
      </c>
      <c r="D15" s="108"/>
      <c r="E15" s="108"/>
      <c r="F15" s="108"/>
      <c r="G15" s="108"/>
      <c r="H15" s="106"/>
      <c r="I15" s="106"/>
      <c r="J15" s="106"/>
      <c r="K15" s="106"/>
      <c r="L15" s="108">
        <v>0</v>
      </c>
      <c r="M15" s="106"/>
      <c r="N15" s="106"/>
      <c r="O15" s="106"/>
      <c r="P15" s="106"/>
      <c r="Q15" s="106"/>
      <c r="R15" s="106"/>
      <c r="S15" s="106"/>
      <c r="T15" s="108"/>
      <c r="U15" s="107"/>
    </row>
    <row r="16" spans="2:27" ht="13.5" thickBot="1">
      <c r="B16" s="61" t="s">
        <v>37</v>
      </c>
      <c r="C16" s="109"/>
      <c r="D16" s="109"/>
      <c r="E16" s="109"/>
      <c r="F16" s="109"/>
      <c r="G16" s="110"/>
      <c r="H16" s="109"/>
      <c r="I16" s="109"/>
      <c r="J16" s="109"/>
      <c r="K16" s="109"/>
      <c r="L16" s="109"/>
      <c r="M16" s="109"/>
      <c r="N16" s="109"/>
      <c r="O16" s="109"/>
      <c r="P16" s="109"/>
      <c r="Q16" s="109"/>
      <c r="R16" s="109"/>
      <c r="S16" s="109"/>
      <c r="T16" s="110"/>
      <c r="U16" s="111"/>
    </row>
    <row r="17" spans="2:25" ht="35.1" customHeight="1">
      <c r="B17" s="113" t="s">
        <v>95</v>
      </c>
      <c r="C17" s="114" t="s">
        <v>81</v>
      </c>
      <c r="D17" s="161" t="str">
        <f>D5</f>
        <v>AC POS II $10</v>
      </c>
      <c r="E17" s="161" t="str">
        <f t="shared" ref="E17:S17" si="0">E5</f>
        <v>HMO</v>
      </c>
      <c r="F17" s="161" t="str">
        <f t="shared" si="0"/>
        <v>AC POS II $20</v>
      </c>
      <c r="G17" s="161" t="str">
        <f t="shared" si="0"/>
        <v>AC POS II $15</v>
      </c>
      <c r="H17" s="161" t="str">
        <f t="shared" si="0"/>
        <v>AC POS II $15/$25</v>
      </c>
      <c r="I17" s="161" t="str">
        <f t="shared" si="0"/>
        <v>Aetna Whole Health (OMNIA)</v>
      </c>
      <c r="J17" s="161" t="str">
        <f t="shared" si="0"/>
        <v>AC POS II 2019</v>
      </c>
      <c r="K17" s="161" t="str">
        <f t="shared" si="0"/>
        <v>AC POS II NJ Direct</v>
      </c>
      <c r="L17" s="114" t="s">
        <v>81</v>
      </c>
      <c r="M17" s="166" t="str">
        <f t="shared" si="0"/>
        <v>AC POS II $10</v>
      </c>
      <c r="N17" s="166" t="str">
        <f t="shared" si="0"/>
        <v>HMO $10</v>
      </c>
      <c r="O17" s="166" t="str">
        <f t="shared" si="0"/>
        <v>AC POS II $15</v>
      </c>
      <c r="P17" s="166" t="str">
        <f t="shared" si="0"/>
        <v>HMO $20/$30</v>
      </c>
      <c r="Q17" s="166" t="str">
        <f t="shared" si="0"/>
        <v>AC POS II $15/$25</v>
      </c>
      <c r="R17" s="166" t="str">
        <f t="shared" si="0"/>
        <v>HMO $15/$25</v>
      </c>
      <c r="S17" s="166" t="str">
        <f t="shared" si="0"/>
        <v>Aetna Whole Health (OMNIA)</v>
      </c>
      <c r="T17" s="167"/>
      <c r="U17" s="115"/>
    </row>
    <row r="18" spans="2:25" ht="12.75" customHeight="1">
      <c r="B18" s="55" t="s">
        <v>36</v>
      </c>
      <c r="C18" s="105">
        <f>SUM(C6,C12)</f>
        <v>0</v>
      </c>
      <c r="D18" s="105">
        <v>1526</v>
      </c>
      <c r="E18" s="105">
        <v>1436</v>
      </c>
      <c r="F18" s="105">
        <v>1305</v>
      </c>
      <c r="G18" s="105">
        <v>1468</v>
      </c>
      <c r="H18" s="106">
        <v>1405</v>
      </c>
      <c r="I18" s="106">
        <v>1154</v>
      </c>
      <c r="J18" s="106">
        <v>1340</v>
      </c>
      <c r="K18" s="106">
        <v>1152</v>
      </c>
      <c r="L18" s="105">
        <f>SUM(L6,L12)</f>
        <v>0</v>
      </c>
      <c r="M18" s="106">
        <v>2008</v>
      </c>
      <c r="N18" s="106">
        <v>1865</v>
      </c>
      <c r="O18" s="106">
        <v>1916</v>
      </c>
      <c r="P18" s="106">
        <v>1714</v>
      </c>
      <c r="Q18" s="106">
        <v>1826</v>
      </c>
      <c r="R18" s="106">
        <v>1746</v>
      </c>
      <c r="S18" s="106">
        <v>1566</v>
      </c>
      <c r="T18" s="108"/>
      <c r="U18" s="107"/>
    </row>
    <row r="19" spans="2:25">
      <c r="B19" s="59" t="s">
        <v>40</v>
      </c>
      <c r="C19" s="108">
        <f t="shared" ref="C19:C21" si="1">SUM(C7,C13)</f>
        <v>0</v>
      </c>
      <c r="D19" s="108">
        <v>3052</v>
      </c>
      <c r="E19" s="108">
        <v>2874</v>
      </c>
      <c r="F19" s="108">
        <v>2613</v>
      </c>
      <c r="G19" s="108">
        <v>2939</v>
      </c>
      <c r="H19" s="106">
        <v>2810</v>
      </c>
      <c r="I19" s="106">
        <v>2088</v>
      </c>
      <c r="J19" s="106">
        <v>2677</v>
      </c>
      <c r="K19" s="106">
        <v>2305</v>
      </c>
      <c r="L19" s="108">
        <f t="shared" ref="L19:L21" si="2">SUM(L7,L13)</f>
        <v>0</v>
      </c>
      <c r="M19" s="106">
        <v>4378</v>
      </c>
      <c r="N19" s="106">
        <v>3227</v>
      </c>
      <c r="O19" s="106">
        <v>4171</v>
      </c>
      <c r="P19" s="106">
        <v>3733</v>
      </c>
      <c r="Q19" s="106">
        <v>3980</v>
      </c>
      <c r="R19" s="106">
        <v>3804</v>
      </c>
      <c r="S19" s="106">
        <v>3412</v>
      </c>
      <c r="T19" s="108"/>
      <c r="U19" s="107"/>
    </row>
    <row r="20" spans="2:25">
      <c r="B20" s="59" t="s">
        <v>9</v>
      </c>
      <c r="C20" s="108">
        <f t="shared" si="1"/>
        <v>0</v>
      </c>
      <c r="D20" s="108">
        <v>2731</v>
      </c>
      <c r="E20" s="108">
        <v>2572</v>
      </c>
      <c r="F20" s="108">
        <v>2338</v>
      </c>
      <c r="G20" s="108">
        <v>2630</v>
      </c>
      <c r="H20" s="106">
        <v>2517</v>
      </c>
      <c r="I20" s="106">
        <v>1763</v>
      </c>
      <c r="J20" s="106">
        <v>2397</v>
      </c>
      <c r="K20" s="106">
        <v>2064</v>
      </c>
      <c r="L20" s="108">
        <f t="shared" si="2"/>
        <v>0</v>
      </c>
      <c r="M20" s="106">
        <v>2810</v>
      </c>
      <c r="N20" s="106">
        <v>2591</v>
      </c>
      <c r="O20" s="106">
        <v>2680</v>
      </c>
      <c r="P20" s="106">
        <v>2396</v>
      </c>
      <c r="Q20" s="106">
        <v>2557</v>
      </c>
      <c r="R20" s="106">
        <v>2441</v>
      </c>
      <c r="S20" s="106">
        <v>2190</v>
      </c>
      <c r="T20" s="108"/>
      <c r="U20" s="107"/>
      <c r="V20" s="10"/>
      <c r="W20" s="10"/>
    </row>
    <row r="21" spans="2:25">
      <c r="B21" s="59" t="s">
        <v>8</v>
      </c>
      <c r="C21" s="108">
        <f t="shared" si="1"/>
        <v>0</v>
      </c>
      <c r="D21" s="108">
        <v>4255</v>
      </c>
      <c r="E21" s="108">
        <v>4007</v>
      </c>
      <c r="F21" s="108">
        <v>3644</v>
      </c>
      <c r="G21" s="108">
        <v>4098</v>
      </c>
      <c r="H21" s="106">
        <v>3923</v>
      </c>
      <c r="I21" s="106">
        <v>3219</v>
      </c>
      <c r="J21" s="106">
        <v>3738</v>
      </c>
      <c r="K21" s="106">
        <v>3217</v>
      </c>
      <c r="L21" s="108">
        <f t="shared" si="2"/>
        <v>0</v>
      </c>
      <c r="M21" s="106">
        <v>4979</v>
      </c>
      <c r="N21" s="106">
        <v>4201</v>
      </c>
      <c r="O21" s="106">
        <v>4752</v>
      </c>
      <c r="P21" s="106">
        <v>4247</v>
      </c>
      <c r="Q21" s="106">
        <v>4527</v>
      </c>
      <c r="R21" s="106">
        <v>4328</v>
      </c>
      <c r="S21" s="106">
        <v>3880</v>
      </c>
      <c r="T21" s="108"/>
      <c r="U21" s="107"/>
    </row>
    <row r="22" spans="2:25" ht="13.5" thickBot="1">
      <c r="B22" s="61" t="s">
        <v>152</v>
      </c>
      <c r="C22" s="109"/>
      <c r="D22" s="109"/>
      <c r="E22" s="109"/>
      <c r="F22" s="109"/>
      <c r="G22" s="110"/>
      <c r="H22" s="109"/>
      <c r="I22" s="109"/>
      <c r="J22" s="109"/>
      <c r="K22" s="109"/>
      <c r="L22" s="109"/>
      <c r="M22" s="109"/>
      <c r="N22" s="109"/>
      <c r="O22" s="109"/>
      <c r="P22" s="109"/>
      <c r="Q22" s="109"/>
      <c r="R22" s="109"/>
      <c r="S22" s="109"/>
      <c r="T22" s="110"/>
      <c r="U22" s="111"/>
    </row>
    <row r="23" spans="2:25" ht="15">
      <c r="B23"/>
      <c r="C23"/>
      <c r="D23"/>
      <c r="E23"/>
      <c r="F23"/>
      <c r="G23"/>
      <c r="H23"/>
      <c r="I23"/>
      <c r="J23"/>
      <c r="K23"/>
      <c r="L23"/>
      <c r="M23"/>
      <c r="N23"/>
      <c r="O23"/>
      <c r="P23"/>
      <c r="Q23"/>
      <c r="R23"/>
      <c r="S23"/>
      <c r="T23"/>
      <c r="U23"/>
    </row>
    <row r="24" spans="2:25" ht="35.1" hidden="1" customHeight="1">
      <c r="B24" s="116" t="s">
        <v>42</v>
      </c>
      <c r="C24" s="117" t="s">
        <v>143</v>
      </c>
      <c r="D24" s="117" t="s">
        <v>141</v>
      </c>
      <c r="E24" s="114" t="s">
        <v>142</v>
      </c>
      <c r="F24" s="114" t="s">
        <v>82</v>
      </c>
      <c r="G24" s="117"/>
      <c r="H24" s="117"/>
      <c r="I24" s="117"/>
      <c r="J24" s="117"/>
      <c r="K24" s="117"/>
      <c r="L24" s="117" t="s">
        <v>143</v>
      </c>
      <c r="M24" s="117"/>
      <c r="N24" s="117"/>
      <c r="O24" s="117"/>
      <c r="P24" s="117"/>
      <c r="Q24" s="117"/>
      <c r="R24" s="117"/>
      <c r="S24" s="117"/>
      <c r="T24" s="158"/>
      <c r="U24" s="118"/>
      <c r="V24" s="1" t="str">
        <f>IF(AND('Benefit Contribution Calculator'!$H$30=0,'Benefit Contribution Calculator'!$I$36=0),'2026 Premium'!C24,"")</f>
        <v/>
      </c>
      <c r="W24" s="1" t="str">
        <f>IF('Benefit Contribution Calculator'!$I$36=1,'2026 Premium'!D24,"")</f>
        <v>Garden State Health Plan</v>
      </c>
      <c r="X24" s="1" t="str">
        <f>IF('Benefit Contribution Calculator'!$I$36=2,'2026 Premium'!E24,"")</f>
        <v/>
      </c>
      <c r="Y24" s="1" t="s">
        <v>82</v>
      </c>
    </row>
    <row r="25" spans="2:25" hidden="1">
      <c r="B25" s="62" t="s">
        <v>36</v>
      </c>
      <c r="C25" s="154">
        <v>127.92</v>
      </c>
      <c r="D25" s="154">
        <v>113.36</v>
      </c>
      <c r="E25" s="154">
        <v>113.36</v>
      </c>
      <c r="F25" s="106">
        <v>0</v>
      </c>
      <c r="G25" s="106"/>
      <c r="H25" s="106"/>
      <c r="I25" s="106"/>
      <c r="J25" s="106"/>
      <c r="K25" s="106"/>
      <c r="L25" s="154">
        <v>127.92</v>
      </c>
      <c r="M25" s="106"/>
      <c r="N25" s="106"/>
      <c r="O25" s="106"/>
      <c r="P25" s="106"/>
      <c r="Q25" s="106"/>
      <c r="R25" s="106"/>
      <c r="S25" s="104"/>
      <c r="T25" s="105"/>
      <c r="U25" s="112"/>
    </row>
    <row r="26" spans="2:25" ht="12.75" hidden="1" customHeight="1">
      <c r="B26" s="63" t="s">
        <v>40</v>
      </c>
      <c r="C26" s="154">
        <v>291.2</v>
      </c>
      <c r="D26" s="154">
        <v>256.88</v>
      </c>
      <c r="E26" s="154">
        <v>256.88</v>
      </c>
      <c r="F26" s="106">
        <v>0</v>
      </c>
      <c r="G26" s="106"/>
      <c r="H26" s="106"/>
      <c r="I26" s="106"/>
      <c r="J26" s="106"/>
      <c r="K26" s="106"/>
      <c r="L26" s="154">
        <v>291.2</v>
      </c>
      <c r="M26" s="106"/>
      <c r="N26" s="106"/>
      <c r="O26" s="106"/>
      <c r="P26" s="106"/>
      <c r="Q26" s="106"/>
      <c r="R26" s="106"/>
      <c r="S26" s="106"/>
      <c r="T26" s="108"/>
      <c r="U26" s="107"/>
    </row>
    <row r="27" spans="2:25" hidden="1">
      <c r="B27" s="63" t="s">
        <v>9</v>
      </c>
      <c r="C27" s="154">
        <v>165.36</v>
      </c>
      <c r="D27" s="154">
        <v>145.6</v>
      </c>
      <c r="E27" s="154">
        <v>145.6</v>
      </c>
      <c r="F27" s="106">
        <v>0</v>
      </c>
      <c r="G27" s="106"/>
      <c r="H27" s="106"/>
      <c r="I27" s="106"/>
      <c r="J27" s="106"/>
      <c r="K27" s="106"/>
      <c r="L27" s="154">
        <v>165.36</v>
      </c>
      <c r="M27" s="106"/>
      <c r="N27" s="106"/>
      <c r="O27" s="106"/>
      <c r="P27" s="106"/>
      <c r="Q27" s="106"/>
      <c r="R27" s="106"/>
      <c r="S27" s="106"/>
      <c r="T27" s="108"/>
      <c r="U27" s="107"/>
    </row>
    <row r="28" spans="2:25" hidden="1">
      <c r="B28" s="63" t="s">
        <v>8</v>
      </c>
      <c r="C28" s="154">
        <v>295.36</v>
      </c>
      <c r="D28" s="154">
        <v>261.04000000000002</v>
      </c>
      <c r="E28" s="154">
        <v>261.04000000000002</v>
      </c>
      <c r="F28" s="106">
        <v>0</v>
      </c>
      <c r="G28" s="106"/>
      <c r="H28" s="106"/>
      <c r="I28" s="106"/>
      <c r="J28" s="106"/>
      <c r="K28" s="106"/>
      <c r="L28" s="154">
        <v>295.36</v>
      </c>
      <c r="M28" s="106"/>
      <c r="N28" s="106"/>
      <c r="O28" s="106"/>
      <c r="P28" s="106"/>
      <c r="Q28" s="106"/>
      <c r="R28" s="106"/>
      <c r="S28" s="106"/>
      <c r="T28" s="108"/>
      <c r="U28" s="107"/>
    </row>
    <row r="29" spans="2:25" ht="13.5" hidden="1" thickBot="1">
      <c r="B29" s="65" t="s">
        <v>37</v>
      </c>
      <c r="C29" s="109"/>
      <c r="D29" s="109"/>
      <c r="E29" s="109"/>
      <c r="F29" s="109"/>
      <c r="G29" s="109"/>
      <c r="H29" s="109"/>
      <c r="I29" s="109"/>
      <c r="J29" s="109"/>
      <c r="K29" s="109"/>
      <c r="L29" s="109"/>
      <c r="M29" s="109"/>
      <c r="N29" s="109"/>
      <c r="O29" s="109"/>
      <c r="P29" s="109"/>
      <c r="Q29" s="109"/>
      <c r="R29" s="109"/>
      <c r="S29" s="109"/>
      <c r="T29" s="110"/>
      <c r="U29" s="111"/>
    </row>
    <row r="30" spans="2:25" ht="15" hidden="1">
      <c r="B30"/>
      <c r="C30"/>
      <c r="D30"/>
      <c r="E30"/>
      <c r="F30"/>
      <c r="G30"/>
      <c r="H30"/>
      <c r="I30"/>
      <c r="J30"/>
      <c r="K30"/>
      <c r="L30"/>
      <c r="M30"/>
      <c r="N30"/>
      <c r="O30"/>
      <c r="P30"/>
      <c r="Q30"/>
      <c r="R30"/>
      <c r="S30"/>
      <c r="T30"/>
      <c r="U30"/>
    </row>
    <row r="31" spans="2:25" ht="35.1" hidden="1" customHeight="1">
      <c r="B31" s="116" t="s">
        <v>96</v>
      </c>
      <c r="C31" s="117" t="s">
        <v>97</v>
      </c>
      <c r="D31" s="117" t="s">
        <v>100</v>
      </c>
      <c r="E31" s="117"/>
      <c r="F31" s="117"/>
      <c r="G31" s="117"/>
      <c r="H31" s="117"/>
      <c r="I31" s="117"/>
      <c r="J31" s="117"/>
      <c r="K31" s="117"/>
      <c r="L31" s="117" t="s">
        <v>97</v>
      </c>
      <c r="M31" s="117"/>
      <c r="N31" s="117"/>
      <c r="O31" s="117"/>
      <c r="P31" s="117"/>
      <c r="Q31" s="117"/>
      <c r="R31" s="117"/>
      <c r="S31" s="117"/>
      <c r="T31" s="158"/>
      <c r="U31" s="118"/>
    </row>
    <row r="32" spans="2:25" hidden="1">
      <c r="B32" s="62" t="s">
        <v>36</v>
      </c>
      <c r="C32" s="154">
        <v>32</v>
      </c>
      <c r="D32" s="106">
        <v>0</v>
      </c>
      <c r="E32" s="106"/>
      <c r="F32" s="106"/>
      <c r="G32" s="106"/>
      <c r="H32" s="106"/>
      <c r="I32" s="106"/>
      <c r="J32" s="106"/>
      <c r="K32" s="106"/>
      <c r="L32" s="154">
        <v>32</v>
      </c>
      <c r="M32" s="106"/>
      <c r="N32" s="106"/>
      <c r="O32" s="106"/>
      <c r="P32" s="106"/>
      <c r="Q32" s="106"/>
      <c r="R32" s="106"/>
      <c r="S32" s="104"/>
      <c r="T32" s="105"/>
      <c r="U32" s="112"/>
    </row>
    <row r="33" spans="2:21" ht="12.75" hidden="1" customHeight="1">
      <c r="B33" s="63" t="s">
        <v>40</v>
      </c>
      <c r="C33" s="154">
        <v>60</v>
      </c>
      <c r="D33" s="106">
        <v>0</v>
      </c>
      <c r="E33" s="106"/>
      <c r="F33" s="106"/>
      <c r="G33" s="106"/>
      <c r="H33" s="106"/>
      <c r="I33" s="106"/>
      <c r="J33" s="106"/>
      <c r="K33" s="106"/>
      <c r="L33" s="154">
        <v>60</v>
      </c>
      <c r="M33" s="106"/>
      <c r="N33" s="106"/>
      <c r="O33" s="106"/>
      <c r="P33" s="106"/>
      <c r="Q33" s="106"/>
      <c r="R33" s="106"/>
      <c r="S33" s="106"/>
      <c r="T33" s="108"/>
      <c r="U33" s="107"/>
    </row>
    <row r="34" spans="2:21" hidden="1">
      <c r="B34" s="63" t="s">
        <v>9</v>
      </c>
      <c r="C34" s="154">
        <v>64</v>
      </c>
      <c r="D34" s="106">
        <v>0</v>
      </c>
      <c r="E34" s="106"/>
      <c r="F34" s="106"/>
      <c r="G34" s="106"/>
      <c r="H34" s="106"/>
      <c r="I34" s="106"/>
      <c r="J34" s="106"/>
      <c r="K34" s="106"/>
      <c r="L34" s="154">
        <v>64</v>
      </c>
      <c r="M34" s="106"/>
      <c r="N34" s="106"/>
      <c r="O34" s="106"/>
      <c r="P34" s="106"/>
      <c r="Q34" s="106"/>
      <c r="R34" s="106"/>
      <c r="S34" s="106"/>
      <c r="T34" s="108"/>
      <c r="U34" s="107"/>
    </row>
    <row r="35" spans="2:21" hidden="1">
      <c r="B35" s="63" t="s">
        <v>8</v>
      </c>
      <c r="C35" s="154">
        <v>100</v>
      </c>
      <c r="D35" s="106">
        <v>0</v>
      </c>
      <c r="E35" s="106"/>
      <c r="F35" s="106"/>
      <c r="G35" s="106"/>
      <c r="H35" s="106"/>
      <c r="I35" s="106"/>
      <c r="J35" s="106"/>
      <c r="K35" s="106"/>
      <c r="L35" s="154">
        <v>100</v>
      </c>
      <c r="M35" s="106"/>
      <c r="N35" s="106"/>
      <c r="O35" s="106"/>
      <c r="P35" s="106"/>
      <c r="Q35" s="106"/>
      <c r="R35" s="106"/>
      <c r="S35" s="106"/>
      <c r="T35" s="108"/>
      <c r="U35" s="107"/>
    </row>
    <row r="36" spans="2:21" ht="13.5" hidden="1" thickBot="1">
      <c r="B36" s="65" t="s">
        <v>37</v>
      </c>
      <c r="C36" s="109"/>
      <c r="D36" s="109"/>
      <c r="E36" s="109"/>
      <c r="F36" s="109"/>
      <c r="G36" s="109"/>
      <c r="H36" s="109"/>
      <c r="I36" s="109"/>
      <c r="J36" s="109"/>
      <c r="K36" s="109"/>
      <c r="L36" s="109"/>
      <c r="M36" s="109"/>
      <c r="N36" s="109"/>
      <c r="O36" s="109"/>
      <c r="P36" s="109"/>
      <c r="Q36" s="109"/>
      <c r="R36" s="109"/>
      <c r="S36" s="109"/>
      <c r="T36" s="110"/>
      <c r="U36" s="111"/>
    </row>
    <row r="37" spans="2:21" hidden="1">
      <c r="C37" s="10"/>
      <c r="D37" s="10"/>
      <c r="E37" s="10"/>
      <c r="F37" s="10"/>
      <c r="G37" s="10"/>
      <c r="H37" s="10"/>
      <c r="I37" s="10"/>
      <c r="J37" s="10"/>
      <c r="K37" s="10"/>
      <c r="L37" s="10"/>
      <c r="M37" s="10"/>
      <c r="N37" s="10"/>
      <c r="O37" s="10"/>
      <c r="P37" s="10"/>
      <c r="Q37" s="10"/>
      <c r="R37" s="10"/>
      <c r="S37" s="10"/>
      <c r="T37" s="10"/>
    </row>
    <row r="38" spans="2:21" ht="35.1" hidden="1" customHeight="1">
      <c r="B38" s="116" t="s">
        <v>98</v>
      </c>
      <c r="C38" s="117" t="s">
        <v>99</v>
      </c>
      <c r="D38" s="117" t="s">
        <v>101</v>
      </c>
      <c r="E38" s="117"/>
      <c r="F38" s="117"/>
      <c r="G38" s="117"/>
      <c r="H38" s="117"/>
      <c r="I38" s="117"/>
      <c r="J38" s="117"/>
      <c r="K38" s="117"/>
      <c r="L38" s="117" t="s">
        <v>99</v>
      </c>
      <c r="M38" s="117"/>
      <c r="N38" s="117"/>
      <c r="O38" s="117"/>
      <c r="P38" s="117"/>
      <c r="Q38" s="117"/>
      <c r="R38" s="117"/>
      <c r="S38" s="117"/>
      <c r="T38" s="158"/>
      <c r="U38" s="118"/>
    </row>
    <row r="39" spans="2:21" hidden="1">
      <c r="B39" s="62" t="s">
        <v>36</v>
      </c>
      <c r="C39" s="106">
        <v>12.66</v>
      </c>
      <c r="D39" s="106">
        <v>0</v>
      </c>
      <c r="E39" s="106"/>
      <c r="F39" s="106"/>
      <c r="G39" s="106"/>
      <c r="H39" s="106"/>
      <c r="I39" s="106"/>
      <c r="J39" s="106"/>
      <c r="K39" s="106"/>
      <c r="L39" s="106">
        <v>12.66</v>
      </c>
      <c r="M39" s="106"/>
      <c r="N39" s="106"/>
      <c r="O39" s="106"/>
      <c r="P39" s="106"/>
      <c r="Q39" s="106"/>
      <c r="R39" s="106"/>
      <c r="S39" s="104"/>
      <c r="T39" s="105"/>
      <c r="U39" s="112"/>
    </row>
    <row r="40" spans="2:21" ht="12.75" hidden="1" customHeight="1">
      <c r="B40" s="63" t="s">
        <v>40</v>
      </c>
      <c r="C40" s="106">
        <v>12.66</v>
      </c>
      <c r="D40" s="106">
        <v>0</v>
      </c>
      <c r="E40" s="106"/>
      <c r="F40" s="106"/>
      <c r="G40" s="106"/>
      <c r="H40" s="106"/>
      <c r="I40" s="106"/>
      <c r="J40" s="106"/>
      <c r="K40" s="106"/>
      <c r="L40" s="106">
        <v>12.66</v>
      </c>
      <c r="M40" s="106"/>
      <c r="N40" s="106"/>
      <c r="O40" s="106"/>
      <c r="P40" s="106"/>
      <c r="Q40" s="106"/>
      <c r="R40" s="106"/>
      <c r="S40" s="106"/>
      <c r="T40" s="108"/>
      <c r="U40" s="107"/>
    </row>
    <row r="41" spans="2:21" hidden="1">
      <c r="B41" s="63" t="s">
        <v>9</v>
      </c>
      <c r="C41" s="106">
        <v>12.66</v>
      </c>
      <c r="D41" s="106">
        <v>0</v>
      </c>
      <c r="E41" s="106"/>
      <c r="F41" s="106"/>
      <c r="G41" s="106"/>
      <c r="H41" s="106"/>
      <c r="I41" s="106"/>
      <c r="J41" s="106"/>
      <c r="K41" s="106"/>
      <c r="L41" s="106">
        <v>12.66</v>
      </c>
      <c r="M41" s="106"/>
      <c r="N41" s="106"/>
      <c r="O41" s="106"/>
      <c r="P41" s="106"/>
      <c r="Q41" s="106"/>
      <c r="R41" s="106"/>
      <c r="S41" s="106"/>
      <c r="T41" s="108"/>
      <c r="U41" s="107"/>
    </row>
    <row r="42" spans="2:21" hidden="1">
      <c r="B42" s="63" t="s">
        <v>8</v>
      </c>
      <c r="C42" s="106">
        <v>12.66</v>
      </c>
      <c r="D42" s="106">
        <v>0</v>
      </c>
      <c r="E42" s="106"/>
      <c r="F42" s="106"/>
      <c r="G42" s="106"/>
      <c r="H42" s="106"/>
      <c r="I42" s="106"/>
      <c r="J42" s="106"/>
      <c r="K42" s="106"/>
      <c r="L42" s="106">
        <v>12.66</v>
      </c>
      <c r="M42" s="106"/>
      <c r="N42" s="106"/>
      <c r="O42" s="106"/>
      <c r="P42" s="106"/>
      <c r="Q42" s="106"/>
      <c r="R42" s="106"/>
      <c r="S42" s="106"/>
      <c r="T42" s="108"/>
      <c r="U42" s="107"/>
    </row>
    <row r="43" spans="2:21" ht="13.5" hidden="1" thickBot="1">
      <c r="B43" s="65" t="s">
        <v>37</v>
      </c>
      <c r="C43" s="109"/>
      <c r="D43" s="109"/>
      <c r="E43" s="109"/>
      <c r="F43" s="109"/>
      <c r="G43" s="109"/>
      <c r="H43" s="109"/>
      <c r="I43" s="109"/>
      <c r="J43" s="109"/>
      <c r="K43" s="109"/>
      <c r="L43" s="109"/>
      <c r="M43" s="109"/>
      <c r="N43" s="109"/>
      <c r="O43" s="109"/>
      <c r="P43" s="109"/>
      <c r="Q43" s="109"/>
      <c r="R43" s="109"/>
      <c r="S43" s="109"/>
      <c r="T43" s="110"/>
      <c r="U43" s="111"/>
    </row>
    <row r="44" spans="2:21" ht="12.75" customHeight="1">
      <c r="C44" s="10"/>
      <c r="D44" s="10"/>
      <c r="E44" s="10"/>
      <c r="F44" s="10"/>
      <c r="G44" s="10"/>
      <c r="H44" s="10"/>
      <c r="I44" s="10"/>
      <c r="J44" s="10"/>
      <c r="K44" s="10"/>
      <c r="L44" s="10"/>
      <c r="M44" s="10"/>
      <c r="N44" s="10"/>
      <c r="O44" s="10"/>
      <c r="P44" s="10"/>
      <c r="Q44" s="10"/>
      <c r="R44" s="10"/>
      <c r="S44" s="10"/>
      <c r="T44" s="10"/>
    </row>
    <row r="45" spans="2:21" ht="15">
      <c r="B45" s="23"/>
      <c r="C45" s="75"/>
      <c r="D45" s="75"/>
      <c r="E45" s="75"/>
      <c r="F45" s="75"/>
      <c r="G45" s="75"/>
      <c r="H45" s="199"/>
      <c r="I45" s="199"/>
      <c r="J45" s="199"/>
      <c r="K45" s="199"/>
      <c r="L45" s="199"/>
      <c r="M45" s="199"/>
      <c r="N45" s="199"/>
      <c r="O45" s="199"/>
      <c r="P45" s="199"/>
      <c r="Q45" s="199"/>
      <c r="R45" s="199"/>
      <c r="S45" s="199"/>
      <c r="T45" s="74"/>
    </row>
    <row r="46" spans="2:21" ht="15">
      <c r="B46" s="76"/>
      <c r="C46" s="75" t="s">
        <v>162</v>
      </c>
      <c r="D46" s="75" t="s">
        <v>163</v>
      </c>
      <c r="E46" s="75"/>
      <c r="F46" s="75"/>
      <c r="G46" s="75"/>
      <c r="H46" s="75"/>
      <c r="I46" s="75"/>
      <c r="J46" s="75"/>
      <c r="K46" s="75"/>
      <c r="L46" s="75"/>
      <c r="M46" s="75"/>
      <c r="N46" s="75"/>
      <c r="O46" s="75"/>
      <c r="P46" s="75"/>
      <c r="Q46" s="75"/>
      <c r="R46" s="75"/>
      <c r="S46" s="75"/>
      <c r="T46" s="75"/>
    </row>
    <row r="47" spans="2:21">
      <c r="C47" s="10" t="str">
        <f t="array" ref="C47:C55">TRANSPOSE(C17:K17)</f>
        <v>No Medical Election</v>
      </c>
      <c r="D47" s="10" t="str">
        <f>C47</f>
        <v>No Medical Election</v>
      </c>
      <c r="E47" s="10"/>
      <c r="F47" s="10"/>
      <c r="G47" s="10"/>
      <c r="H47" s="10"/>
      <c r="I47" s="10"/>
      <c r="J47" s="10"/>
      <c r="K47" s="10"/>
      <c r="L47" s="10"/>
      <c r="M47" s="10"/>
      <c r="N47" s="10"/>
      <c r="O47" s="10"/>
      <c r="P47" s="10"/>
      <c r="Q47" s="10"/>
      <c r="R47" s="10"/>
      <c r="S47" s="10"/>
      <c r="T47" s="10"/>
    </row>
    <row r="48" spans="2:21">
      <c r="C48" s="10" t="str">
        <v>AC POS II $10</v>
      </c>
      <c r="D48" s="10" t="str">
        <f t="array" ref="D48:D54">TRANSPOSE(M17:S17)</f>
        <v>AC POS II $10</v>
      </c>
      <c r="E48" s="10"/>
      <c r="F48" s="10"/>
      <c r="G48" s="10"/>
      <c r="H48" s="10"/>
      <c r="I48" s="10"/>
      <c r="J48" s="10"/>
      <c r="K48" s="10"/>
      <c r="L48" s="10"/>
      <c r="M48" s="10"/>
      <c r="N48" s="10"/>
      <c r="O48" s="10"/>
      <c r="P48" s="10"/>
      <c r="Q48" s="10"/>
      <c r="R48" s="10"/>
      <c r="S48" s="10"/>
      <c r="T48" s="10"/>
    </row>
    <row r="49" spans="2:20">
      <c r="C49" s="10" t="str">
        <v>HMO</v>
      </c>
      <c r="D49" s="10" t="str">
        <v>HMO $10</v>
      </c>
      <c r="E49" s="10"/>
      <c r="F49" s="10"/>
      <c r="G49" s="10"/>
      <c r="H49" s="10"/>
      <c r="I49" s="10"/>
      <c r="J49" s="10"/>
      <c r="K49" s="10"/>
      <c r="L49" s="10"/>
      <c r="M49" s="10"/>
      <c r="N49" s="10"/>
      <c r="O49" s="10"/>
      <c r="P49" s="10"/>
      <c r="Q49" s="10"/>
      <c r="R49" s="10"/>
      <c r="S49" s="10"/>
      <c r="T49" s="10"/>
    </row>
    <row r="50" spans="2:20">
      <c r="C50" s="10" t="str">
        <v>AC POS II $20</v>
      </c>
      <c r="D50" s="10" t="str">
        <v>AC POS II $15</v>
      </c>
      <c r="E50" s="10"/>
      <c r="F50" s="10"/>
      <c r="G50" s="10"/>
      <c r="H50" s="10"/>
      <c r="I50" s="10"/>
      <c r="J50" s="10"/>
      <c r="K50" s="10"/>
      <c r="L50" s="10"/>
      <c r="M50" s="10"/>
      <c r="N50" s="10"/>
      <c r="O50" s="10"/>
      <c r="P50" s="10"/>
      <c r="Q50" s="10"/>
      <c r="R50" s="10"/>
      <c r="S50" s="10"/>
      <c r="T50" s="10"/>
    </row>
    <row r="51" spans="2:20">
      <c r="C51" s="10" t="str">
        <v>AC POS II $15</v>
      </c>
      <c r="D51" s="10" t="str">
        <v>HMO $20/$30</v>
      </c>
      <c r="E51" s="10"/>
      <c r="F51" s="10"/>
      <c r="G51" s="10"/>
      <c r="H51" s="10"/>
      <c r="I51" s="10"/>
      <c r="J51" s="10"/>
      <c r="K51" s="10"/>
      <c r="L51" s="10"/>
      <c r="M51" s="10"/>
      <c r="N51" s="10"/>
      <c r="O51" s="10"/>
      <c r="P51" s="10"/>
      <c r="Q51" s="10"/>
      <c r="R51" s="10"/>
      <c r="S51" s="10"/>
      <c r="T51" s="10"/>
    </row>
    <row r="52" spans="2:20" ht="13.5" customHeight="1">
      <c r="C52" s="10" t="str">
        <v>AC POS II $15/$25</v>
      </c>
      <c r="D52" s="1" t="str">
        <v>AC POS II $15/$25</v>
      </c>
      <c r="L52" s="10"/>
    </row>
    <row r="53" spans="2:20">
      <c r="C53" s="10" t="str">
        <v>Aetna Whole Health (OMNIA)</v>
      </c>
      <c r="D53" s="1" t="str">
        <v>HMO $15/$25</v>
      </c>
      <c r="L53" s="10"/>
    </row>
    <row r="54" spans="2:20" ht="15">
      <c r="B54" s="76"/>
      <c r="C54" s="10" t="str">
        <v>AC POS II 2019</v>
      </c>
      <c r="D54" s="1" t="str">
        <v>Aetna Whole Health (OMNIA)</v>
      </c>
      <c r="L54" s="10"/>
    </row>
    <row r="55" spans="2:20">
      <c r="C55" s="10" t="str">
        <v>AC POS II NJ Direct</v>
      </c>
      <c r="D55" s="1" t="s">
        <v>164</v>
      </c>
      <c r="L55" s="10"/>
    </row>
    <row r="56" spans="2:20">
      <c r="C56" s="78"/>
      <c r="L56" s="78"/>
    </row>
    <row r="57" spans="2:20">
      <c r="C57" s="78"/>
      <c r="L57" s="78"/>
    </row>
    <row r="58" spans="2:20">
      <c r="C58" s="78" t="s">
        <v>165</v>
      </c>
      <c r="D58" s="153" t="str">
        <f>'Benefit Contribution Calculator'!E30</f>
        <v>Active</v>
      </c>
      <c r="L58" s="78"/>
    </row>
    <row r="59" spans="2:20">
      <c r="C59" s="78"/>
      <c r="L59" s="78"/>
    </row>
    <row r="60" spans="2:20" ht="13.5" customHeight="1">
      <c r="C60" s="169" t="s">
        <v>166</v>
      </c>
      <c r="L60" s="169"/>
    </row>
    <row r="61" spans="2:20">
      <c r="C61" s="1" t="str">
        <f t="shared" ref="C61:C69" si="3">IF($D$58="Active",C47,D47)</f>
        <v>No Medical Election</v>
      </c>
    </row>
    <row r="62" spans="2:20">
      <c r="C62" s="1" t="str">
        <f t="shared" si="3"/>
        <v>AC POS II $10</v>
      </c>
    </row>
    <row r="63" spans="2:20">
      <c r="C63" s="1" t="str">
        <f t="shared" si="3"/>
        <v>HMO</v>
      </c>
    </row>
    <row r="64" spans="2:20">
      <c r="C64" s="1" t="str">
        <f t="shared" si="3"/>
        <v>AC POS II $20</v>
      </c>
    </row>
    <row r="65" spans="3:3">
      <c r="C65" s="1" t="str">
        <f t="shared" si="3"/>
        <v>AC POS II $15</v>
      </c>
    </row>
    <row r="66" spans="3:3">
      <c r="C66" s="1" t="str">
        <f t="shared" si="3"/>
        <v>AC POS II $15/$25</v>
      </c>
    </row>
    <row r="67" spans="3:3">
      <c r="C67" s="1" t="str">
        <f t="shared" si="3"/>
        <v>Aetna Whole Health (OMNIA)</v>
      </c>
    </row>
    <row r="68" spans="3:3">
      <c r="C68" s="1" t="str">
        <f t="shared" si="3"/>
        <v>AC POS II 2019</v>
      </c>
    </row>
    <row r="69" spans="3:3">
      <c r="C69" s="1" t="str">
        <f t="shared" si="3"/>
        <v>AC POS II NJ Direct</v>
      </c>
    </row>
  </sheetData>
  <mergeCells count="4">
    <mergeCell ref="B2:U2"/>
    <mergeCell ref="H45:S45"/>
    <mergeCell ref="D4:J4"/>
    <mergeCell ref="M4:T4"/>
  </mergeCells>
  <pageMargins left="0.7" right="0.7" top="0.75" bottom="0.75" header="0.3" footer="0.3"/>
  <pageSetup scale="8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2:R57"/>
  <sheetViews>
    <sheetView workbookViewId="0"/>
  </sheetViews>
  <sheetFormatPr defaultRowHeight="12.75"/>
  <cols>
    <col min="1" max="1" width="1.7109375" style="1" customWidth="1"/>
    <col min="2" max="2" width="22.85546875" style="1" bestFit="1" customWidth="1"/>
    <col min="3" max="3" width="17" style="1" bestFit="1" customWidth="1"/>
    <col min="4" max="5" width="19.42578125" style="1" bestFit="1" customWidth="1"/>
    <col min="6" max="6" width="19.7109375" style="1" bestFit="1" customWidth="1"/>
    <col min="7" max="7" width="17" style="1" bestFit="1" customWidth="1"/>
    <col min="8" max="8" width="3.5703125" style="1" customWidth="1"/>
    <col min="9" max="9" width="13.42578125" style="1" customWidth="1"/>
    <col min="10" max="10" width="16.28515625" style="1" customWidth="1"/>
    <col min="11" max="11" width="19.42578125" style="1" bestFit="1" customWidth="1"/>
    <col min="12" max="12" width="10.140625" style="1" bestFit="1" customWidth="1"/>
    <col min="13" max="13" width="8.5703125" style="1" bestFit="1" customWidth="1"/>
    <col min="14" max="14" width="11.85546875" style="1" bestFit="1" customWidth="1"/>
    <col min="15" max="15" width="8" style="1" bestFit="1" customWidth="1"/>
    <col min="16" max="16" width="9.140625" style="1"/>
    <col min="17" max="17" width="5.28515625" style="1" bestFit="1" customWidth="1"/>
    <col min="18" max="20" width="7.28515625" style="1" bestFit="1" customWidth="1"/>
    <col min="21" max="25" width="8.5703125" style="1" bestFit="1" customWidth="1"/>
    <col min="26" max="185" width="9.140625" style="1"/>
    <col min="186" max="186" width="1.7109375" style="1" customWidth="1"/>
    <col min="187" max="187" width="18" style="1" bestFit="1" customWidth="1"/>
    <col min="188" max="189" width="12.7109375" style="1" bestFit="1" customWidth="1"/>
    <col min="190" max="190" width="12.7109375" style="1" customWidth="1"/>
    <col min="191" max="191" width="12.85546875" style="1" bestFit="1" customWidth="1"/>
    <col min="192" max="192" width="11.28515625" style="1" bestFit="1" customWidth="1"/>
    <col min="193" max="193" width="12.85546875" style="1" bestFit="1" customWidth="1"/>
    <col min="194" max="194" width="10.42578125" style="1" bestFit="1" customWidth="1"/>
    <col min="195" max="195" width="12" style="1" bestFit="1" customWidth="1"/>
    <col min="196" max="196" width="11.28515625" style="1" bestFit="1" customWidth="1"/>
    <col min="197" max="197" width="12.85546875" style="1" bestFit="1" customWidth="1"/>
    <col min="198" max="441" width="9.140625" style="1"/>
    <col min="442" max="442" width="1.7109375" style="1" customWidth="1"/>
    <col min="443" max="443" width="18" style="1" bestFit="1" customWidth="1"/>
    <col min="444" max="445" width="12.7109375" style="1" bestFit="1" customWidth="1"/>
    <col min="446" max="446" width="12.7109375" style="1" customWidth="1"/>
    <col min="447" max="447" width="12.85546875" style="1" bestFit="1" customWidth="1"/>
    <col min="448" max="448" width="11.28515625" style="1" bestFit="1" customWidth="1"/>
    <col min="449" max="449" width="12.85546875" style="1" bestFit="1" customWidth="1"/>
    <col min="450" max="450" width="10.42578125" style="1" bestFit="1" customWidth="1"/>
    <col min="451" max="451" width="12" style="1" bestFit="1" customWidth="1"/>
    <col min="452" max="452" width="11.28515625" style="1" bestFit="1" customWidth="1"/>
    <col min="453" max="453" width="12.85546875" style="1" bestFit="1" customWidth="1"/>
    <col min="454" max="697" width="9.140625" style="1"/>
    <col min="698" max="698" width="1.7109375" style="1" customWidth="1"/>
    <col min="699" max="699" width="18" style="1" bestFit="1" customWidth="1"/>
    <col min="700" max="701" width="12.7109375" style="1" bestFit="1" customWidth="1"/>
    <col min="702" max="702" width="12.7109375" style="1" customWidth="1"/>
    <col min="703" max="703" width="12.85546875" style="1" bestFit="1" customWidth="1"/>
    <col min="704" max="704" width="11.28515625" style="1" bestFit="1" customWidth="1"/>
    <col min="705" max="705" width="12.85546875" style="1" bestFit="1" customWidth="1"/>
    <col min="706" max="706" width="10.42578125" style="1" bestFit="1" customWidth="1"/>
    <col min="707" max="707" width="12" style="1" bestFit="1" customWidth="1"/>
    <col min="708" max="708" width="11.28515625" style="1" bestFit="1" customWidth="1"/>
    <col min="709" max="709" width="12.85546875" style="1" bestFit="1" customWidth="1"/>
    <col min="710" max="953" width="9.140625" style="1"/>
    <col min="954" max="954" width="1.7109375" style="1" customWidth="1"/>
    <col min="955" max="955" width="18" style="1" bestFit="1" customWidth="1"/>
    <col min="956" max="957" width="12.7109375" style="1" bestFit="1" customWidth="1"/>
    <col min="958" max="958" width="12.7109375" style="1" customWidth="1"/>
    <col min="959" max="959" width="12.85546875" style="1" bestFit="1" customWidth="1"/>
    <col min="960" max="960" width="11.28515625" style="1" bestFit="1" customWidth="1"/>
    <col min="961" max="961" width="12.85546875" style="1" bestFit="1" customWidth="1"/>
    <col min="962" max="962" width="10.42578125" style="1" bestFit="1" customWidth="1"/>
    <col min="963" max="963" width="12" style="1" bestFit="1" customWidth="1"/>
    <col min="964" max="964" width="11.28515625" style="1" bestFit="1" customWidth="1"/>
    <col min="965" max="965" width="12.85546875" style="1" bestFit="1" customWidth="1"/>
    <col min="966" max="1209" width="9.140625" style="1"/>
    <col min="1210" max="1210" width="1.7109375" style="1" customWidth="1"/>
    <col min="1211" max="1211" width="18" style="1" bestFit="1" customWidth="1"/>
    <col min="1212" max="1213" width="12.7109375" style="1" bestFit="1" customWidth="1"/>
    <col min="1214" max="1214" width="12.7109375" style="1" customWidth="1"/>
    <col min="1215" max="1215" width="12.85546875" style="1" bestFit="1" customWidth="1"/>
    <col min="1216" max="1216" width="11.28515625" style="1" bestFit="1" customWidth="1"/>
    <col min="1217" max="1217" width="12.85546875" style="1" bestFit="1" customWidth="1"/>
    <col min="1218" max="1218" width="10.42578125" style="1" bestFit="1" customWidth="1"/>
    <col min="1219" max="1219" width="12" style="1" bestFit="1" customWidth="1"/>
    <col min="1220" max="1220" width="11.28515625" style="1" bestFit="1" customWidth="1"/>
    <col min="1221" max="1221" width="12.85546875" style="1" bestFit="1" customWidth="1"/>
    <col min="1222" max="1465" width="9.140625" style="1"/>
    <col min="1466" max="1466" width="1.7109375" style="1" customWidth="1"/>
    <col min="1467" max="1467" width="18" style="1" bestFit="1" customWidth="1"/>
    <col min="1468" max="1469" width="12.7109375" style="1" bestFit="1" customWidth="1"/>
    <col min="1470" max="1470" width="12.7109375" style="1" customWidth="1"/>
    <col min="1471" max="1471" width="12.85546875" style="1" bestFit="1" customWidth="1"/>
    <col min="1472" max="1472" width="11.28515625" style="1" bestFit="1" customWidth="1"/>
    <col min="1473" max="1473" width="12.85546875" style="1" bestFit="1" customWidth="1"/>
    <col min="1474" max="1474" width="10.42578125" style="1" bestFit="1" customWidth="1"/>
    <col min="1475" max="1475" width="12" style="1" bestFit="1" customWidth="1"/>
    <col min="1476" max="1476" width="11.28515625" style="1" bestFit="1" customWidth="1"/>
    <col min="1477" max="1477" width="12.85546875" style="1" bestFit="1" customWidth="1"/>
    <col min="1478" max="1721" width="9.140625" style="1"/>
    <col min="1722" max="1722" width="1.7109375" style="1" customWidth="1"/>
    <col min="1723" max="1723" width="18" style="1" bestFit="1" customWidth="1"/>
    <col min="1724" max="1725" width="12.7109375" style="1" bestFit="1" customWidth="1"/>
    <col min="1726" max="1726" width="12.7109375" style="1" customWidth="1"/>
    <col min="1727" max="1727" width="12.85546875" style="1" bestFit="1" customWidth="1"/>
    <col min="1728" max="1728" width="11.28515625" style="1" bestFit="1" customWidth="1"/>
    <col min="1729" max="1729" width="12.85546875" style="1" bestFit="1" customWidth="1"/>
    <col min="1730" max="1730" width="10.42578125" style="1" bestFit="1" customWidth="1"/>
    <col min="1731" max="1731" width="12" style="1" bestFit="1" customWidth="1"/>
    <col min="1732" max="1732" width="11.28515625" style="1" bestFit="1" customWidth="1"/>
    <col min="1733" max="1733" width="12.85546875" style="1" bestFit="1" customWidth="1"/>
    <col min="1734" max="1977" width="9.140625" style="1"/>
    <col min="1978" max="1978" width="1.7109375" style="1" customWidth="1"/>
    <col min="1979" max="1979" width="18" style="1" bestFit="1" customWidth="1"/>
    <col min="1980" max="1981" width="12.7109375" style="1" bestFit="1" customWidth="1"/>
    <col min="1982" max="1982" width="12.7109375" style="1" customWidth="1"/>
    <col min="1983" max="1983" width="12.85546875" style="1" bestFit="1" customWidth="1"/>
    <col min="1984" max="1984" width="11.28515625" style="1" bestFit="1" customWidth="1"/>
    <col min="1985" max="1985" width="12.85546875" style="1" bestFit="1" customWidth="1"/>
    <col min="1986" max="1986" width="10.42578125" style="1" bestFit="1" customWidth="1"/>
    <col min="1987" max="1987" width="12" style="1" bestFit="1" customWidth="1"/>
    <col min="1988" max="1988" width="11.28515625" style="1" bestFit="1" customWidth="1"/>
    <col min="1989" max="1989" width="12.85546875" style="1" bestFit="1" customWidth="1"/>
    <col min="1990" max="2233" width="9.140625" style="1"/>
    <col min="2234" max="2234" width="1.7109375" style="1" customWidth="1"/>
    <col min="2235" max="2235" width="18" style="1" bestFit="1" customWidth="1"/>
    <col min="2236" max="2237" width="12.7109375" style="1" bestFit="1" customWidth="1"/>
    <col min="2238" max="2238" width="12.7109375" style="1" customWidth="1"/>
    <col min="2239" max="2239" width="12.85546875" style="1" bestFit="1" customWidth="1"/>
    <col min="2240" max="2240" width="11.28515625" style="1" bestFit="1" customWidth="1"/>
    <col min="2241" max="2241" width="12.85546875" style="1" bestFit="1" customWidth="1"/>
    <col min="2242" max="2242" width="10.42578125" style="1" bestFit="1" customWidth="1"/>
    <col min="2243" max="2243" width="12" style="1" bestFit="1" customWidth="1"/>
    <col min="2244" max="2244" width="11.28515625" style="1" bestFit="1" customWidth="1"/>
    <col min="2245" max="2245" width="12.85546875" style="1" bestFit="1" customWidth="1"/>
    <col min="2246" max="2489" width="9.140625" style="1"/>
    <col min="2490" max="2490" width="1.7109375" style="1" customWidth="1"/>
    <col min="2491" max="2491" width="18" style="1" bestFit="1" customWidth="1"/>
    <col min="2492" max="2493" width="12.7109375" style="1" bestFit="1" customWidth="1"/>
    <col min="2494" max="2494" width="12.7109375" style="1" customWidth="1"/>
    <col min="2495" max="2495" width="12.85546875" style="1" bestFit="1" customWidth="1"/>
    <col min="2496" max="2496" width="11.28515625" style="1" bestFit="1" customWidth="1"/>
    <col min="2497" max="2497" width="12.85546875" style="1" bestFit="1" customWidth="1"/>
    <col min="2498" max="2498" width="10.42578125" style="1" bestFit="1" customWidth="1"/>
    <col min="2499" max="2499" width="12" style="1" bestFit="1" customWidth="1"/>
    <col min="2500" max="2500" width="11.28515625" style="1" bestFit="1" customWidth="1"/>
    <col min="2501" max="2501" width="12.85546875" style="1" bestFit="1" customWidth="1"/>
    <col min="2502" max="2745" width="9.140625" style="1"/>
    <col min="2746" max="2746" width="1.7109375" style="1" customWidth="1"/>
    <col min="2747" max="2747" width="18" style="1" bestFit="1" customWidth="1"/>
    <col min="2748" max="2749" width="12.7109375" style="1" bestFit="1" customWidth="1"/>
    <col min="2750" max="2750" width="12.7109375" style="1" customWidth="1"/>
    <col min="2751" max="2751" width="12.85546875" style="1" bestFit="1" customWidth="1"/>
    <col min="2752" max="2752" width="11.28515625" style="1" bestFit="1" customWidth="1"/>
    <col min="2753" max="2753" width="12.85546875" style="1" bestFit="1" customWidth="1"/>
    <col min="2754" max="2754" width="10.42578125" style="1" bestFit="1" customWidth="1"/>
    <col min="2755" max="2755" width="12" style="1" bestFit="1" customWidth="1"/>
    <col min="2756" max="2756" width="11.28515625" style="1" bestFit="1" customWidth="1"/>
    <col min="2757" max="2757" width="12.85546875" style="1" bestFit="1" customWidth="1"/>
    <col min="2758" max="3001" width="9.140625" style="1"/>
    <col min="3002" max="3002" width="1.7109375" style="1" customWidth="1"/>
    <col min="3003" max="3003" width="18" style="1" bestFit="1" customWidth="1"/>
    <col min="3004" max="3005" width="12.7109375" style="1" bestFit="1" customWidth="1"/>
    <col min="3006" max="3006" width="12.7109375" style="1" customWidth="1"/>
    <col min="3007" max="3007" width="12.85546875" style="1" bestFit="1" customWidth="1"/>
    <col min="3008" max="3008" width="11.28515625" style="1" bestFit="1" customWidth="1"/>
    <col min="3009" max="3009" width="12.85546875" style="1" bestFit="1" customWidth="1"/>
    <col min="3010" max="3010" width="10.42578125" style="1" bestFit="1" customWidth="1"/>
    <col min="3011" max="3011" width="12" style="1" bestFit="1" customWidth="1"/>
    <col min="3012" max="3012" width="11.28515625" style="1" bestFit="1" customWidth="1"/>
    <col min="3013" max="3013" width="12.85546875" style="1" bestFit="1" customWidth="1"/>
    <col min="3014" max="3257" width="9.140625" style="1"/>
    <col min="3258" max="3258" width="1.7109375" style="1" customWidth="1"/>
    <col min="3259" max="3259" width="18" style="1" bestFit="1" customWidth="1"/>
    <col min="3260" max="3261" width="12.7109375" style="1" bestFit="1" customWidth="1"/>
    <col min="3262" max="3262" width="12.7109375" style="1" customWidth="1"/>
    <col min="3263" max="3263" width="12.85546875" style="1" bestFit="1" customWidth="1"/>
    <col min="3264" max="3264" width="11.28515625" style="1" bestFit="1" customWidth="1"/>
    <col min="3265" max="3265" width="12.85546875" style="1" bestFit="1" customWidth="1"/>
    <col min="3266" max="3266" width="10.42578125" style="1" bestFit="1" customWidth="1"/>
    <col min="3267" max="3267" width="12" style="1" bestFit="1" customWidth="1"/>
    <col min="3268" max="3268" width="11.28515625" style="1" bestFit="1" customWidth="1"/>
    <col min="3269" max="3269" width="12.85546875" style="1" bestFit="1" customWidth="1"/>
    <col min="3270" max="3513" width="9.140625" style="1"/>
    <col min="3514" max="3514" width="1.7109375" style="1" customWidth="1"/>
    <col min="3515" max="3515" width="18" style="1" bestFit="1" customWidth="1"/>
    <col min="3516" max="3517" width="12.7109375" style="1" bestFit="1" customWidth="1"/>
    <col min="3518" max="3518" width="12.7109375" style="1" customWidth="1"/>
    <col min="3519" max="3519" width="12.85546875" style="1" bestFit="1" customWidth="1"/>
    <col min="3520" max="3520" width="11.28515625" style="1" bestFit="1" customWidth="1"/>
    <col min="3521" max="3521" width="12.85546875" style="1" bestFit="1" customWidth="1"/>
    <col min="3522" max="3522" width="10.42578125" style="1" bestFit="1" customWidth="1"/>
    <col min="3523" max="3523" width="12" style="1" bestFit="1" customWidth="1"/>
    <col min="3524" max="3524" width="11.28515625" style="1" bestFit="1" customWidth="1"/>
    <col min="3525" max="3525" width="12.85546875" style="1" bestFit="1" customWidth="1"/>
    <col min="3526" max="3769" width="9.140625" style="1"/>
    <col min="3770" max="3770" width="1.7109375" style="1" customWidth="1"/>
    <col min="3771" max="3771" width="18" style="1" bestFit="1" customWidth="1"/>
    <col min="3772" max="3773" width="12.7109375" style="1" bestFit="1" customWidth="1"/>
    <col min="3774" max="3774" width="12.7109375" style="1" customWidth="1"/>
    <col min="3775" max="3775" width="12.85546875" style="1" bestFit="1" customWidth="1"/>
    <col min="3776" max="3776" width="11.28515625" style="1" bestFit="1" customWidth="1"/>
    <col min="3777" max="3777" width="12.85546875" style="1" bestFit="1" customWidth="1"/>
    <col min="3778" max="3778" width="10.42578125" style="1" bestFit="1" customWidth="1"/>
    <col min="3779" max="3779" width="12" style="1" bestFit="1" customWidth="1"/>
    <col min="3780" max="3780" width="11.28515625" style="1" bestFit="1" customWidth="1"/>
    <col min="3781" max="3781" width="12.85546875" style="1" bestFit="1" customWidth="1"/>
    <col min="3782" max="4025" width="9.140625" style="1"/>
    <col min="4026" max="4026" width="1.7109375" style="1" customWidth="1"/>
    <col min="4027" max="4027" width="18" style="1" bestFit="1" customWidth="1"/>
    <col min="4028" max="4029" width="12.7109375" style="1" bestFit="1" customWidth="1"/>
    <col min="4030" max="4030" width="12.7109375" style="1" customWidth="1"/>
    <col min="4031" max="4031" width="12.85546875" style="1" bestFit="1" customWidth="1"/>
    <col min="4032" max="4032" width="11.28515625" style="1" bestFit="1" customWidth="1"/>
    <col min="4033" max="4033" width="12.85546875" style="1" bestFit="1" customWidth="1"/>
    <col min="4034" max="4034" width="10.42578125" style="1" bestFit="1" customWidth="1"/>
    <col min="4035" max="4035" width="12" style="1" bestFit="1" customWidth="1"/>
    <col min="4036" max="4036" width="11.28515625" style="1" bestFit="1" customWidth="1"/>
    <col min="4037" max="4037" width="12.85546875" style="1" bestFit="1" customWidth="1"/>
    <col min="4038" max="4281" width="9.140625" style="1"/>
    <col min="4282" max="4282" width="1.7109375" style="1" customWidth="1"/>
    <col min="4283" max="4283" width="18" style="1" bestFit="1" customWidth="1"/>
    <col min="4284" max="4285" width="12.7109375" style="1" bestFit="1" customWidth="1"/>
    <col min="4286" max="4286" width="12.7109375" style="1" customWidth="1"/>
    <col min="4287" max="4287" width="12.85546875" style="1" bestFit="1" customWidth="1"/>
    <col min="4288" max="4288" width="11.28515625" style="1" bestFit="1" customWidth="1"/>
    <col min="4289" max="4289" width="12.85546875" style="1" bestFit="1" customWidth="1"/>
    <col min="4290" max="4290" width="10.42578125" style="1" bestFit="1" customWidth="1"/>
    <col min="4291" max="4291" width="12" style="1" bestFit="1" customWidth="1"/>
    <col min="4292" max="4292" width="11.28515625" style="1" bestFit="1" customWidth="1"/>
    <col min="4293" max="4293" width="12.85546875" style="1" bestFit="1" customWidth="1"/>
    <col min="4294" max="4537" width="9.140625" style="1"/>
    <col min="4538" max="4538" width="1.7109375" style="1" customWidth="1"/>
    <col min="4539" max="4539" width="18" style="1" bestFit="1" customWidth="1"/>
    <col min="4540" max="4541" width="12.7109375" style="1" bestFit="1" customWidth="1"/>
    <col min="4542" max="4542" width="12.7109375" style="1" customWidth="1"/>
    <col min="4543" max="4543" width="12.85546875" style="1" bestFit="1" customWidth="1"/>
    <col min="4544" max="4544" width="11.28515625" style="1" bestFit="1" customWidth="1"/>
    <col min="4545" max="4545" width="12.85546875" style="1" bestFit="1" customWidth="1"/>
    <col min="4546" max="4546" width="10.42578125" style="1" bestFit="1" customWidth="1"/>
    <col min="4547" max="4547" width="12" style="1" bestFit="1" customWidth="1"/>
    <col min="4548" max="4548" width="11.28515625" style="1" bestFit="1" customWidth="1"/>
    <col min="4549" max="4549" width="12.85546875" style="1" bestFit="1" customWidth="1"/>
    <col min="4550" max="4793" width="9.140625" style="1"/>
    <col min="4794" max="4794" width="1.7109375" style="1" customWidth="1"/>
    <col min="4795" max="4795" width="18" style="1" bestFit="1" customWidth="1"/>
    <col min="4796" max="4797" width="12.7109375" style="1" bestFit="1" customWidth="1"/>
    <col min="4798" max="4798" width="12.7109375" style="1" customWidth="1"/>
    <col min="4799" max="4799" width="12.85546875" style="1" bestFit="1" customWidth="1"/>
    <col min="4800" max="4800" width="11.28515625" style="1" bestFit="1" customWidth="1"/>
    <col min="4801" max="4801" width="12.85546875" style="1" bestFit="1" customWidth="1"/>
    <col min="4802" max="4802" width="10.42578125" style="1" bestFit="1" customWidth="1"/>
    <col min="4803" max="4803" width="12" style="1" bestFit="1" customWidth="1"/>
    <col min="4804" max="4804" width="11.28515625" style="1" bestFit="1" customWidth="1"/>
    <col min="4805" max="4805" width="12.85546875" style="1" bestFit="1" customWidth="1"/>
    <col min="4806" max="5049" width="9.140625" style="1"/>
    <col min="5050" max="5050" width="1.7109375" style="1" customWidth="1"/>
    <col min="5051" max="5051" width="18" style="1" bestFit="1" customWidth="1"/>
    <col min="5052" max="5053" width="12.7109375" style="1" bestFit="1" customWidth="1"/>
    <col min="5054" max="5054" width="12.7109375" style="1" customWidth="1"/>
    <col min="5055" max="5055" width="12.85546875" style="1" bestFit="1" customWidth="1"/>
    <col min="5056" max="5056" width="11.28515625" style="1" bestFit="1" customWidth="1"/>
    <col min="5057" max="5057" width="12.85546875" style="1" bestFit="1" customWidth="1"/>
    <col min="5058" max="5058" width="10.42578125" style="1" bestFit="1" customWidth="1"/>
    <col min="5059" max="5059" width="12" style="1" bestFit="1" customWidth="1"/>
    <col min="5060" max="5060" width="11.28515625" style="1" bestFit="1" customWidth="1"/>
    <col min="5061" max="5061" width="12.85546875" style="1" bestFit="1" customWidth="1"/>
    <col min="5062" max="5305" width="9.140625" style="1"/>
    <col min="5306" max="5306" width="1.7109375" style="1" customWidth="1"/>
    <col min="5307" max="5307" width="18" style="1" bestFit="1" customWidth="1"/>
    <col min="5308" max="5309" width="12.7109375" style="1" bestFit="1" customWidth="1"/>
    <col min="5310" max="5310" width="12.7109375" style="1" customWidth="1"/>
    <col min="5311" max="5311" width="12.85546875" style="1" bestFit="1" customWidth="1"/>
    <col min="5312" max="5312" width="11.28515625" style="1" bestFit="1" customWidth="1"/>
    <col min="5313" max="5313" width="12.85546875" style="1" bestFit="1" customWidth="1"/>
    <col min="5314" max="5314" width="10.42578125" style="1" bestFit="1" customWidth="1"/>
    <col min="5315" max="5315" width="12" style="1" bestFit="1" customWidth="1"/>
    <col min="5316" max="5316" width="11.28515625" style="1" bestFit="1" customWidth="1"/>
    <col min="5317" max="5317" width="12.85546875" style="1" bestFit="1" customWidth="1"/>
    <col min="5318" max="5561" width="9.140625" style="1"/>
    <col min="5562" max="5562" width="1.7109375" style="1" customWidth="1"/>
    <col min="5563" max="5563" width="18" style="1" bestFit="1" customWidth="1"/>
    <col min="5564" max="5565" width="12.7109375" style="1" bestFit="1" customWidth="1"/>
    <col min="5566" max="5566" width="12.7109375" style="1" customWidth="1"/>
    <col min="5567" max="5567" width="12.85546875" style="1" bestFit="1" customWidth="1"/>
    <col min="5568" max="5568" width="11.28515625" style="1" bestFit="1" customWidth="1"/>
    <col min="5569" max="5569" width="12.85546875" style="1" bestFit="1" customWidth="1"/>
    <col min="5570" max="5570" width="10.42578125" style="1" bestFit="1" customWidth="1"/>
    <col min="5571" max="5571" width="12" style="1" bestFit="1" customWidth="1"/>
    <col min="5572" max="5572" width="11.28515625" style="1" bestFit="1" customWidth="1"/>
    <col min="5573" max="5573" width="12.85546875" style="1" bestFit="1" customWidth="1"/>
    <col min="5574" max="5817" width="9.140625" style="1"/>
    <col min="5818" max="5818" width="1.7109375" style="1" customWidth="1"/>
    <col min="5819" max="5819" width="18" style="1" bestFit="1" customWidth="1"/>
    <col min="5820" max="5821" width="12.7109375" style="1" bestFit="1" customWidth="1"/>
    <col min="5822" max="5822" width="12.7109375" style="1" customWidth="1"/>
    <col min="5823" max="5823" width="12.85546875" style="1" bestFit="1" customWidth="1"/>
    <col min="5824" max="5824" width="11.28515625" style="1" bestFit="1" customWidth="1"/>
    <col min="5825" max="5825" width="12.85546875" style="1" bestFit="1" customWidth="1"/>
    <col min="5826" max="5826" width="10.42578125" style="1" bestFit="1" customWidth="1"/>
    <col min="5827" max="5827" width="12" style="1" bestFit="1" customWidth="1"/>
    <col min="5828" max="5828" width="11.28515625" style="1" bestFit="1" customWidth="1"/>
    <col min="5829" max="5829" width="12.85546875" style="1" bestFit="1" customWidth="1"/>
    <col min="5830" max="6073" width="9.140625" style="1"/>
    <col min="6074" max="6074" width="1.7109375" style="1" customWidth="1"/>
    <col min="6075" max="6075" width="18" style="1" bestFit="1" customWidth="1"/>
    <col min="6076" max="6077" width="12.7109375" style="1" bestFit="1" customWidth="1"/>
    <col min="6078" max="6078" width="12.7109375" style="1" customWidth="1"/>
    <col min="6079" max="6079" width="12.85546875" style="1" bestFit="1" customWidth="1"/>
    <col min="6080" max="6080" width="11.28515625" style="1" bestFit="1" customWidth="1"/>
    <col min="6081" max="6081" width="12.85546875" style="1" bestFit="1" customWidth="1"/>
    <col min="6082" max="6082" width="10.42578125" style="1" bestFit="1" customWidth="1"/>
    <col min="6083" max="6083" width="12" style="1" bestFit="1" customWidth="1"/>
    <col min="6084" max="6084" width="11.28515625" style="1" bestFit="1" customWidth="1"/>
    <col min="6085" max="6085" width="12.85546875" style="1" bestFit="1" customWidth="1"/>
    <col min="6086" max="6329" width="9.140625" style="1"/>
    <col min="6330" max="6330" width="1.7109375" style="1" customWidth="1"/>
    <col min="6331" max="6331" width="18" style="1" bestFit="1" customWidth="1"/>
    <col min="6332" max="6333" width="12.7109375" style="1" bestFit="1" customWidth="1"/>
    <col min="6334" max="6334" width="12.7109375" style="1" customWidth="1"/>
    <col min="6335" max="6335" width="12.85546875" style="1" bestFit="1" customWidth="1"/>
    <col min="6336" max="6336" width="11.28515625" style="1" bestFit="1" customWidth="1"/>
    <col min="6337" max="6337" width="12.85546875" style="1" bestFit="1" customWidth="1"/>
    <col min="6338" max="6338" width="10.42578125" style="1" bestFit="1" customWidth="1"/>
    <col min="6339" max="6339" width="12" style="1" bestFit="1" customWidth="1"/>
    <col min="6340" max="6340" width="11.28515625" style="1" bestFit="1" customWidth="1"/>
    <col min="6341" max="6341" width="12.85546875" style="1" bestFit="1" customWidth="1"/>
    <col min="6342" max="6585" width="9.140625" style="1"/>
    <col min="6586" max="6586" width="1.7109375" style="1" customWidth="1"/>
    <col min="6587" max="6587" width="18" style="1" bestFit="1" customWidth="1"/>
    <col min="6588" max="6589" width="12.7109375" style="1" bestFit="1" customWidth="1"/>
    <col min="6590" max="6590" width="12.7109375" style="1" customWidth="1"/>
    <col min="6591" max="6591" width="12.85546875" style="1" bestFit="1" customWidth="1"/>
    <col min="6592" max="6592" width="11.28515625" style="1" bestFit="1" customWidth="1"/>
    <col min="6593" max="6593" width="12.85546875" style="1" bestFit="1" customWidth="1"/>
    <col min="6594" max="6594" width="10.42578125" style="1" bestFit="1" customWidth="1"/>
    <col min="6595" max="6595" width="12" style="1" bestFit="1" customWidth="1"/>
    <col min="6596" max="6596" width="11.28515625" style="1" bestFit="1" customWidth="1"/>
    <col min="6597" max="6597" width="12.85546875" style="1" bestFit="1" customWidth="1"/>
    <col min="6598" max="6841" width="9.140625" style="1"/>
    <col min="6842" max="6842" width="1.7109375" style="1" customWidth="1"/>
    <col min="6843" max="6843" width="18" style="1" bestFit="1" customWidth="1"/>
    <col min="6844" max="6845" width="12.7109375" style="1" bestFit="1" customWidth="1"/>
    <col min="6846" max="6846" width="12.7109375" style="1" customWidth="1"/>
    <col min="6847" max="6847" width="12.85546875" style="1" bestFit="1" customWidth="1"/>
    <col min="6848" max="6848" width="11.28515625" style="1" bestFit="1" customWidth="1"/>
    <col min="6849" max="6849" width="12.85546875" style="1" bestFit="1" customWidth="1"/>
    <col min="6850" max="6850" width="10.42578125" style="1" bestFit="1" customWidth="1"/>
    <col min="6851" max="6851" width="12" style="1" bestFit="1" customWidth="1"/>
    <col min="6852" max="6852" width="11.28515625" style="1" bestFit="1" customWidth="1"/>
    <col min="6853" max="6853" width="12.85546875" style="1" bestFit="1" customWidth="1"/>
    <col min="6854" max="7097" width="9.140625" style="1"/>
    <col min="7098" max="7098" width="1.7109375" style="1" customWidth="1"/>
    <col min="7099" max="7099" width="18" style="1" bestFit="1" customWidth="1"/>
    <col min="7100" max="7101" width="12.7109375" style="1" bestFit="1" customWidth="1"/>
    <col min="7102" max="7102" width="12.7109375" style="1" customWidth="1"/>
    <col min="7103" max="7103" width="12.85546875" style="1" bestFit="1" customWidth="1"/>
    <col min="7104" max="7104" width="11.28515625" style="1" bestFit="1" customWidth="1"/>
    <col min="7105" max="7105" width="12.85546875" style="1" bestFit="1" customWidth="1"/>
    <col min="7106" max="7106" width="10.42578125" style="1" bestFit="1" customWidth="1"/>
    <col min="7107" max="7107" width="12" style="1" bestFit="1" customWidth="1"/>
    <col min="7108" max="7108" width="11.28515625" style="1" bestFit="1" customWidth="1"/>
    <col min="7109" max="7109" width="12.85546875" style="1" bestFit="1" customWidth="1"/>
    <col min="7110" max="7353" width="9.140625" style="1"/>
    <col min="7354" max="7354" width="1.7109375" style="1" customWidth="1"/>
    <col min="7355" max="7355" width="18" style="1" bestFit="1" customWidth="1"/>
    <col min="7356" max="7357" width="12.7109375" style="1" bestFit="1" customWidth="1"/>
    <col min="7358" max="7358" width="12.7109375" style="1" customWidth="1"/>
    <col min="7359" max="7359" width="12.85546875" style="1" bestFit="1" customWidth="1"/>
    <col min="7360" max="7360" width="11.28515625" style="1" bestFit="1" customWidth="1"/>
    <col min="7361" max="7361" width="12.85546875" style="1" bestFit="1" customWidth="1"/>
    <col min="7362" max="7362" width="10.42578125" style="1" bestFit="1" customWidth="1"/>
    <col min="7363" max="7363" width="12" style="1" bestFit="1" customWidth="1"/>
    <col min="7364" max="7364" width="11.28515625" style="1" bestFit="1" customWidth="1"/>
    <col min="7365" max="7365" width="12.85546875" style="1" bestFit="1" customWidth="1"/>
    <col min="7366" max="7609" width="9.140625" style="1"/>
    <col min="7610" max="7610" width="1.7109375" style="1" customWidth="1"/>
    <col min="7611" max="7611" width="18" style="1" bestFit="1" customWidth="1"/>
    <col min="7612" max="7613" width="12.7109375" style="1" bestFit="1" customWidth="1"/>
    <col min="7614" max="7614" width="12.7109375" style="1" customWidth="1"/>
    <col min="7615" max="7615" width="12.85546875" style="1" bestFit="1" customWidth="1"/>
    <col min="7616" max="7616" width="11.28515625" style="1" bestFit="1" customWidth="1"/>
    <col min="7617" max="7617" width="12.85546875" style="1" bestFit="1" customWidth="1"/>
    <col min="7618" max="7618" width="10.42578125" style="1" bestFit="1" customWidth="1"/>
    <col min="7619" max="7619" width="12" style="1" bestFit="1" customWidth="1"/>
    <col min="7620" max="7620" width="11.28515625" style="1" bestFit="1" customWidth="1"/>
    <col min="7621" max="7621" width="12.85546875" style="1" bestFit="1" customWidth="1"/>
    <col min="7622" max="7865" width="9.140625" style="1"/>
    <col min="7866" max="7866" width="1.7109375" style="1" customWidth="1"/>
    <col min="7867" max="7867" width="18" style="1" bestFit="1" customWidth="1"/>
    <col min="7868" max="7869" width="12.7109375" style="1" bestFit="1" customWidth="1"/>
    <col min="7870" max="7870" width="12.7109375" style="1" customWidth="1"/>
    <col min="7871" max="7871" width="12.85546875" style="1" bestFit="1" customWidth="1"/>
    <col min="7872" max="7872" width="11.28515625" style="1" bestFit="1" customWidth="1"/>
    <col min="7873" max="7873" width="12.85546875" style="1" bestFit="1" customWidth="1"/>
    <col min="7874" max="7874" width="10.42578125" style="1" bestFit="1" customWidth="1"/>
    <col min="7875" max="7875" width="12" style="1" bestFit="1" customWidth="1"/>
    <col min="7876" max="7876" width="11.28515625" style="1" bestFit="1" customWidth="1"/>
    <col min="7877" max="7877" width="12.85546875" style="1" bestFit="1" customWidth="1"/>
    <col min="7878" max="8121" width="9.140625" style="1"/>
    <col min="8122" max="8122" width="1.7109375" style="1" customWidth="1"/>
    <col min="8123" max="8123" width="18" style="1" bestFit="1" customWidth="1"/>
    <col min="8124" max="8125" width="12.7109375" style="1" bestFit="1" customWidth="1"/>
    <col min="8126" max="8126" width="12.7109375" style="1" customWidth="1"/>
    <col min="8127" max="8127" width="12.85546875" style="1" bestFit="1" customWidth="1"/>
    <col min="8128" max="8128" width="11.28515625" style="1" bestFit="1" customWidth="1"/>
    <col min="8129" max="8129" width="12.85546875" style="1" bestFit="1" customWidth="1"/>
    <col min="8130" max="8130" width="10.42578125" style="1" bestFit="1" customWidth="1"/>
    <col min="8131" max="8131" width="12" style="1" bestFit="1" customWidth="1"/>
    <col min="8132" max="8132" width="11.28515625" style="1" bestFit="1" customWidth="1"/>
    <col min="8133" max="8133" width="12.85546875" style="1" bestFit="1" customWidth="1"/>
    <col min="8134" max="8377" width="9.140625" style="1"/>
    <col min="8378" max="8378" width="1.7109375" style="1" customWidth="1"/>
    <col min="8379" max="8379" width="18" style="1" bestFit="1" customWidth="1"/>
    <col min="8380" max="8381" width="12.7109375" style="1" bestFit="1" customWidth="1"/>
    <col min="8382" max="8382" width="12.7109375" style="1" customWidth="1"/>
    <col min="8383" max="8383" width="12.85546875" style="1" bestFit="1" customWidth="1"/>
    <col min="8384" max="8384" width="11.28515625" style="1" bestFit="1" customWidth="1"/>
    <col min="8385" max="8385" width="12.85546875" style="1" bestFit="1" customWidth="1"/>
    <col min="8386" max="8386" width="10.42578125" style="1" bestFit="1" customWidth="1"/>
    <col min="8387" max="8387" width="12" style="1" bestFit="1" customWidth="1"/>
    <col min="8388" max="8388" width="11.28515625" style="1" bestFit="1" customWidth="1"/>
    <col min="8389" max="8389" width="12.85546875" style="1" bestFit="1" customWidth="1"/>
    <col min="8390" max="8633" width="9.140625" style="1"/>
    <col min="8634" max="8634" width="1.7109375" style="1" customWidth="1"/>
    <col min="8635" max="8635" width="18" style="1" bestFit="1" customWidth="1"/>
    <col min="8636" max="8637" width="12.7109375" style="1" bestFit="1" customWidth="1"/>
    <col min="8638" max="8638" width="12.7109375" style="1" customWidth="1"/>
    <col min="8639" max="8639" width="12.85546875" style="1" bestFit="1" customWidth="1"/>
    <col min="8640" max="8640" width="11.28515625" style="1" bestFit="1" customWidth="1"/>
    <col min="8641" max="8641" width="12.85546875" style="1" bestFit="1" customWidth="1"/>
    <col min="8642" max="8642" width="10.42578125" style="1" bestFit="1" customWidth="1"/>
    <col min="8643" max="8643" width="12" style="1" bestFit="1" customWidth="1"/>
    <col min="8644" max="8644" width="11.28515625" style="1" bestFit="1" customWidth="1"/>
    <col min="8645" max="8645" width="12.85546875" style="1" bestFit="1" customWidth="1"/>
    <col min="8646" max="8889" width="9.140625" style="1"/>
    <col min="8890" max="8890" width="1.7109375" style="1" customWidth="1"/>
    <col min="8891" max="8891" width="18" style="1" bestFit="1" customWidth="1"/>
    <col min="8892" max="8893" width="12.7109375" style="1" bestFit="1" customWidth="1"/>
    <col min="8894" max="8894" width="12.7109375" style="1" customWidth="1"/>
    <col min="8895" max="8895" width="12.85546875" style="1" bestFit="1" customWidth="1"/>
    <col min="8896" max="8896" width="11.28515625" style="1" bestFit="1" customWidth="1"/>
    <col min="8897" max="8897" width="12.85546875" style="1" bestFit="1" customWidth="1"/>
    <col min="8898" max="8898" width="10.42578125" style="1" bestFit="1" customWidth="1"/>
    <col min="8899" max="8899" width="12" style="1" bestFit="1" customWidth="1"/>
    <col min="8900" max="8900" width="11.28515625" style="1" bestFit="1" customWidth="1"/>
    <col min="8901" max="8901" width="12.85546875" style="1" bestFit="1" customWidth="1"/>
    <col min="8902" max="9145" width="9.140625" style="1"/>
    <col min="9146" max="9146" width="1.7109375" style="1" customWidth="1"/>
    <col min="9147" max="9147" width="18" style="1" bestFit="1" customWidth="1"/>
    <col min="9148" max="9149" width="12.7109375" style="1" bestFit="1" customWidth="1"/>
    <col min="9150" max="9150" width="12.7109375" style="1" customWidth="1"/>
    <col min="9151" max="9151" width="12.85546875" style="1" bestFit="1" customWidth="1"/>
    <col min="9152" max="9152" width="11.28515625" style="1" bestFit="1" customWidth="1"/>
    <col min="9153" max="9153" width="12.85546875" style="1" bestFit="1" customWidth="1"/>
    <col min="9154" max="9154" width="10.42578125" style="1" bestFit="1" customWidth="1"/>
    <col min="9155" max="9155" width="12" style="1" bestFit="1" customWidth="1"/>
    <col min="9156" max="9156" width="11.28515625" style="1" bestFit="1" customWidth="1"/>
    <col min="9157" max="9157" width="12.85546875" style="1" bestFit="1" customWidth="1"/>
    <col min="9158" max="9401" width="9.140625" style="1"/>
    <col min="9402" max="9402" width="1.7109375" style="1" customWidth="1"/>
    <col min="9403" max="9403" width="18" style="1" bestFit="1" customWidth="1"/>
    <col min="9404" max="9405" width="12.7109375" style="1" bestFit="1" customWidth="1"/>
    <col min="9406" max="9406" width="12.7109375" style="1" customWidth="1"/>
    <col min="9407" max="9407" width="12.85546875" style="1" bestFit="1" customWidth="1"/>
    <col min="9408" max="9408" width="11.28515625" style="1" bestFit="1" customWidth="1"/>
    <col min="9409" max="9409" width="12.85546875" style="1" bestFit="1" customWidth="1"/>
    <col min="9410" max="9410" width="10.42578125" style="1" bestFit="1" customWidth="1"/>
    <col min="9411" max="9411" width="12" style="1" bestFit="1" customWidth="1"/>
    <col min="9412" max="9412" width="11.28515625" style="1" bestFit="1" customWidth="1"/>
    <col min="9413" max="9413" width="12.85546875" style="1" bestFit="1" customWidth="1"/>
    <col min="9414" max="9657" width="9.140625" style="1"/>
    <col min="9658" max="9658" width="1.7109375" style="1" customWidth="1"/>
    <col min="9659" max="9659" width="18" style="1" bestFit="1" customWidth="1"/>
    <col min="9660" max="9661" width="12.7109375" style="1" bestFit="1" customWidth="1"/>
    <col min="9662" max="9662" width="12.7109375" style="1" customWidth="1"/>
    <col min="9663" max="9663" width="12.85546875" style="1" bestFit="1" customWidth="1"/>
    <col min="9664" max="9664" width="11.28515625" style="1" bestFit="1" customWidth="1"/>
    <col min="9665" max="9665" width="12.85546875" style="1" bestFit="1" customWidth="1"/>
    <col min="9666" max="9666" width="10.42578125" style="1" bestFit="1" customWidth="1"/>
    <col min="9667" max="9667" width="12" style="1" bestFit="1" customWidth="1"/>
    <col min="9668" max="9668" width="11.28515625" style="1" bestFit="1" customWidth="1"/>
    <col min="9669" max="9669" width="12.85546875" style="1" bestFit="1" customWidth="1"/>
    <col min="9670" max="9913" width="9.140625" style="1"/>
    <col min="9914" max="9914" width="1.7109375" style="1" customWidth="1"/>
    <col min="9915" max="9915" width="18" style="1" bestFit="1" customWidth="1"/>
    <col min="9916" max="9917" width="12.7109375" style="1" bestFit="1" customWidth="1"/>
    <col min="9918" max="9918" width="12.7109375" style="1" customWidth="1"/>
    <col min="9919" max="9919" width="12.85546875" style="1" bestFit="1" customWidth="1"/>
    <col min="9920" max="9920" width="11.28515625" style="1" bestFit="1" customWidth="1"/>
    <col min="9921" max="9921" width="12.85546875" style="1" bestFit="1" customWidth="1"/>
    <col min="9922" max="9922" width="10.42578125" style="1" bestFit="1" customWidth="1"/>
    <col min="9923" max="9923" width="12" style="1" bestFit="1" customWidth="1"/>
    <col min="9924" max="9924" width="11.28515625" style="1" bestFit="1" customWidth="1"/>
    <col min="9925" max="9925" width="12.85546875" style="1" bestFit="1" customWidth="1"/>
    <col min="9926" max="10169" width="9.140625" style="1"/>
    <col min="10170" max="10170" width="1.7109375" style="1" customWidth="1"/>
    <col min="10171" max="10171" width="18" style="1" bestFit="1" customWidth="1"/>
    <col min="10172" max="10173" width="12.7109375" style="1" bestFit="1" customWidth="1"/>
    <col min="10174" max="10174" width="12.7109375" style="1" customWidth="1"/>
    <col min="10175" max="10175" width="12.85546875" style="1" bestFit="1" customWidth="1"/>
    <col min="10176" max="10176" width="11.28515625" style="1" bestFit="1" customWidth="1"/>
    <col min="10177" max="10177" width="12.85546875" style="1" bestFit="1" customWidth="1"/>
    <col min="10178" max="10178" width="10.42578125" style="1" bestFit="1" customWidth="1"/>
    <col min="10179" max="10179" width="12" style="1" bestFit="1" customWidth="1"/>
    <col min="10180" max="10180" width="11.28515625" style="1" bestFit="1" customWidth="1"/>
    <col min="10181" max="10181" width="12.85546875" style="1" bestFit="1" customWidth="1"/>
    <col min="10182" max="10425" width="9.140625" style="1"/>
    <col min="10426" max="10426" width="1.7109375" style="1" customWidth="1"/>
    <col min="10427" max="10427" width="18" style="1" bestFit="1" customWidth="1"/>
    <col min="10428" max="10429" width="12.7109375" style="1" bestFit="1" customWidth="1"/>
    <col min="10430" max="10430" width="12.7109375" style="1" customWidth="1"/>
    <col min="10431" max="10431" width="12.85546875" style="1" bestFit="1" customWidth="1"/>
    <col min="10432" max="10432" width="11.28515625" style="1" bestFit="1" customWidth="1"/>
    <col min="10433" max="10433" width="12.85546875" style="1" bestFit="1" customWidth="1"/>
    <col min="10434" max="10434" width="10.42578125" style="1" bestFit="1" customWidth="1"/>
    <col min="10435" max="10435" width="12" style="1" bestFit="1" customWidth="1"/>
    <col min="10436" max="10436" width="11.28515625" style="1" bestFit="1" customWidth="1"/>
    <col min="10437" max="10437" width="12.85546875" style="1" bestFit="1" customWidth="1"/>
    <col min="10438" max="10681" width="9.140625" style="1"/>
    <col min="10682" max="10682" width="1.7109375" style="1" customWidth="1"/>
    <col min="10683" max="10683" width="18" style="1" bestFit="1" customWidth="1"/>
    <col min="10684" max="10685" width="12.7109375" style="1" bestFit="1" customWidth="1"/>
    <col min="10686" max="10686" width="12.7109375" style="1" customWidth="1"/>
    <col min="10687" max="10687" width="12.85546875" style="1" bestFit="1" customWidth="1"/>
    <col min="10688" max="10688" width="11.28515625" style="1" bestFit="1" customWidth="1"/>
    <col min="10689" max="10689" width="12.85546875" style="1" bestFit="1" customWidth="1"/>
    <col min="10690" max="10690" width="10.42578125" style="1" bestFit="1" customWidth="1"/>
    <col min="10691" max="10691" width="12" style="1" bestFit="1" customWidth="1"/>
    <col min="10692" max="10692" width="11.28515625" style="1" bestFit="1" customWidth="1"/>
    <col min="10693" max="10693" width="12.85546875" style="1" bestFit="1" customWidth="1"/>
    <col min="10694" max="10937" width="9.140625" style="1"/>
    <col min="10938" max="10938" width="1.7109375" style="1" customWidth="1"/>
    <col min="10939" max="10939" width="18" style="1" bestFit="1" customWidth="1"/>
    <col min="10940" max="10941" width="12.7109375" style="1" bestFit="1" customWidth="1"/>
    <col min="10942" max="10942" width="12.7109375" style="1" customWidth="1"/>
    <col min="10943" max="10943" width="12.85546875" style="1" bestFit="1" customWidth="1"/>
    <col min="10944" max="10944" width="11.28515625" style="1" bestFit="1" customWidth="1"/>
    <col min="10945" max="10945" width="12.85546875" style="1" bestFit="1" customWidth="1"/>
    <col min="10946" max="10946" width="10.42578125" style="1" bestFit="1" customWidth="1"/>
    <col min="10947" max="10947" width="12" style="1" bestFit="1" customWidth="1"/>
    <col min="10948" max="10948" width="11.28515625" style="1" bestFit="1" customWidth="1"/>
    <col min="10949" max="10949" width="12.85546875" style="1" bestFit="1" customWidth="1"/>
    <col min="10950" max="11193" width="9.140625" style="1"/>
    <col min="11194" max="11194" width="1.7109375" style="1" customWidth="1"/>
    <col min="11195" max="11195" width="18" style="1" bestFit="1" customWidth="1"/>
    <col min="11196" max="11197" width="12.7109375" style="1" bestFit="1" customWidth="1"/>
    <col min="11198" max="11198" width="12.7109375" style="1" customWidth="1"/>
    <col min="11199" max="11199" width="12.85546875" style="1" bestFit="1" customWidth="1"/>
    <col min="11200" max="11200" width="11.28515625" style="1" bestFit="1" customWidth="1"/>
    <col min="11201" max="11201" width="12.85546875" style="1" bestFit="1" customWidth="1"/>
    <col min="11202" max="11202" width="10.42578125" style="1" bestFit="1" customWidth="1"/>
    <col min="11203" max="11203" width="12" style="1" bestFit="1" customWidth="1"/>
    <col min="11204" max="11204" width="11.28515625" style="1" bestFit="1" customWidth="1"/>
    <col min="11205" max="11205" width="12.85546875" style="1" bestFit="1" customWidth="1"/>
    <col min="11206" max="11449" width="9.140625" style="1"/>
    <col min="11450" max="11450" width="1.7109375" style="1" customWidth="1"/>
    <col min="11451" max="11451" width="18" style="1" bestFit="1" customWidth="1"/>
    <col min="11452" max="11453" width="12.7109375" style="1" bestFit="1" customWidth="1"/>
    <col min="11454" max="11454" width="12.7109375" style="1" customWidth="1"/>
    <col min="11455" max="11455" width="12.85546875" style="1" bestFit="1" customWidth="1"/>
    <col min="11456" max="11456" width="11.28515625" style="1" bestFit="1" customWidth="1"/>
    <col min="11457" max="11457" width="12.85546875" style="1" bestFit="1" customWidth="1"/>
    <col min="11458" max="11458" width="10.42578125" style="1" bestFit="1" customWidth="1"/>
    <col min="11459" max="11459" width="12" style="1" bestFit="1" customWidth="1"/>
    <col min="11460" max="11460" width="11.28515625" style="1" bestFit="1" customWidth="1"/>
    <col min="11461" max="11461" width="12.85546875" style="1" bestFit="1" customWidth="1"/>
    <col min="11462" max="11705" width="9.140625" style="1"/>
    <col min="11706" max="11706" width="1.7109375" style="1" customWidth="1"/>
    <col min="11707" max="11707" width="18" style="1" bestFit="1" customWidth="1"/>
    <col min="11708" max="11709" width="12.7109375" style="1" bestFit="1" customWidth="1"/>
    <col min="11710" max="11710" width="12.7109375" style="1" customWidth="1"/>
    <col min="11711" max="11711" width="12.85546875" style="1" bestFit="1" customWidth="1"/>
    <col min="11712" max="11712" width="11.28515625" style="1" bestFit="1" customWidth="1"/>
    <col min="11713" max="11713" width="12.85546875" style="1" bestFit="1" customWidth="1"/>
    <col min="11714" max="11714" width="10.42578125" style="1" bestFit="1" customWidth="1"/>
    <col min="11715" max="11715" width="12" style="1" bestFit="1" customWidth="1"/>
    <col min="11716" max="11716" width="11.28515625" style="1" bestFit="1" customWidth="1"/>
    <col min="11717" max="11717" width="12.85546875" style="1" bestFit="1" customWidth="1"/>
    <col min="11718" max="11961" width="9.140625" style="1"/>
    <col min="11962" max="11962" width="1.7109375" style="1" customWidth="1"/>
    <col min="11963" max="11963" width="18" style="1" bestFit="1" customWidth="1"/>
    <col min="11964" max="11965" width="12.7109375" style="1" bestFit="1" customWidth="1"/>
    <col min="11966" max="11966" width="12.7109375" style="1" customWidth="1"/>
    <col min="11967" max="11967" width="12.85546875" style="1" bestFit="1" customWidth="1"/>
    <col min="11968" max="11968" width="11.28515625" style="1" bestFit="1" customWidth="1"/>
    <col min="11969" max="11969" width="12.85546875" style="1" bestFit="1" customWidth="1"/>
    <col min="11970" max="11970" width="10.42578125" style="1" bestFit="1" customWidth="1"/>
    <col min="11971" max="11971" width="12" style="1" bestFit="1" customWidth="1"/>
    <col min="11972" max="11972" width="11.28515625" style="1" bestFit="1" customWidth="1"/>
    <col min="11973" max="11973" width="12.85546875" style="1" bestFit="1" customWidth="1"/>
    <col min="11974" max="12217" width="9.140625" style="1"/>
    <col min="12218" max="12218" width="1.7109375" style="1" customWidth="1"/>
    <col min="12219" max="12219" width="18" style="1" bestFit="1" customWidth="1"/>
    <col min="12220" max="12221" width="12.7109375" style="1" bestFit="1" customWidth="1"/>
    <col min="12222" max="12222" width="12.7109375" style="1" customWidth="1"/>
    <col min="12223" max="12223" width="12.85546875" style="1" bestFit="1" customWidth="1"/>
    <col min="12224" max="12224" width="11.28515625" style="1" bestFit="1" customWidth="1"/>
    <col min="12225" max="12225" width="12.85546875" style="1" bestFit="1" customWidth="1"/>
    <col min="12226" max="12226" width="10.42578125" style="1" bestFit="1" customWidth="1"/>
    <col min="12227" max="12227" width="12" style="1" bestFit="1" customWidth="1"/>
    <col min="12228" max="12228" width="11.28515625" style="1" bestFit="1" customWidth="1"/>
    <col min="12229" max="12229" width="12.85546875" style="1" bestFit="1" customWidth="1"/>
    <col min="12230" max="12473" width="9.140625" style="1"/>
    <col min="12474" max="12474" width="1.7109375" style="1" customWidth="1"/>
    <col min="12475" max="12475" width="18" style="1" bestFit="1" customWidth="1"/>
    <col min="12476" max="12477" width="12.7109375" style="1" bestFit="1" customWidth="1"/>
    <col min="12478" max="12478" width="12.7109375" style="1" customWidth="1"/>
    <col min="12479" max="12479" width="12.85546875" style="1" bestFit="1" customWidth="1"/>
    <col min="12480" max="12480" width="11.28515625" style="1" bestFit="1" customWidth="1"/>
    <col min="12481" max="12481" width="12.85546875" style="1" bestFit="1" customWidth="1"/>
    <col min="12482" max="12482" width="10.42578125" style="1" bestFit="1" customWidth="1"/>
    <col min="12483" max="12483" width="12" style="1" bestFit="1" customWidth="1"/>
    <col min="12484" max="12484" width="11.28515625" style="1" bestFit="1" customWidth="1"/>
    <col min="12485" max="12485" width="12.85546875" style="1" bestFit="1" customWidth="1"/>
    <col min="12486" max="12729" width="9.140625" style="1"/>
    <col min="12730" max="12730" width="1.7109375" style="1" customWidth="1"/>
    <col min="12731" max="12731" width="18" style="1" bestFit="1" customWidth="1"/>
    <col min="12732" max="12733" width="12.7109375" style="1" bestFit="1" customWidth="1"/>
    <col min="12734" max="12734" width="12.7109375" style="1" customWidth="1"/>
    <col min="12735" max="12735" width="12.85546875" style="1" bestFit="1" customWidth="1"/>
    <col min="12736" max="12736" width="11.28515625" style="1" bestFit="1" customWidth="1"/>
    <col min="12737" max="12737" width="12.85546875" style="1" bestFit="1" customWidth="1"/>
    <col min="12738" max="12738" width="10.42578125" style="1" bestFit="1" customWidth="1"/>
    <col min="12739" max="12739" width="12" style="1" bestFit="1" customWidth="1"/>
    <col min="12740" max="12740" width="11.28515625" style="1" bestFit="1" customWidth="1"/>
    <col min="12741" max="12741" width="12.85546875" style="1" bestFit="1" customWidth="1"/>
    <col min="12742" max="12985" width="9.140625" style="1"/>
    <col min="12986" max="12986" width="1.7109375" style="1" customWidth="1"/>
    <col min="12987" max="12987" width="18" style="1" bestFit="1" customWidth="1"/>
    <col min="12988" max="12989" width="12.7109375" style="1" bestFit="1" customWidth="1"/>
    <col min="12990" max="12990" width="12.7109375" style="1" customWidth="1"/>
    <col min="12991" max="12991" width="12.85546875" style="1" bestFit="1" customWidth="1"/>
    <col min="12992" max="12992" width="11.28515625" style="1" bestFit="1" customWidth="1"/>
    <col min="12993" max="12993" width="12.85546875" style="1" bestFit="1" customWidth="1"/>
    <col min="12994" max="12994" width="10.42578125" style="1" bestFit="1" customWidth="1"/>
    <col min="12995" max="12995" width="12" style="1" bestFit="1" customWidth="1"/>
    <col min="12996" max="12996" width="11.28515625" style="1" bestFit="1" customWidth="1"/>
    <col min="12997" max="12997" width="12.85546875" style="1" bestFit="1" customWidth="1"/>
    <col min="12998" max="13241" width="9.140625" style="1"/>
    <col min="13242" max="13242" width="1.7109375" style="1" customWidth="1"/>
    <col min="13243" max="13243" width="18" style="1" bestFit="1" customWidth="1"/>
    <col min="13244" max="13245" width="12.7109375" style="1" bestFit="1" customWidth="1"/>
    <col min="13246" max="13246" width="12.7109375" style="1" customWidth="1"/>
    <col min="13247" max="13247" width="12.85546875" style="1" bestFit="1" customWidth="1"/>
    <col min="13248" max="13248" width="11.28515625" style="1" bestFit="1" customWidth="1"/>
    <col min="13249" max="13249" width="12.85546875" style="1" bestFit="1" customWidth="1"/>
    <col min="13250" max="13250" width="10.42578125" style="1" bestFit="1" customWidth="1"/>
    <col min="13251" max="13251" width="12" style="1" bestFit="1" customWidth="1"/>
    <col min="13252" max="13252" width="11.28515625" style="1" bestFit="1" customWidth="1"/>
    <col min="13253" max="13253" width="12.85546875" style="1" bestFit="1" customWidth="1"/>
    <col min="13254" max="13497" width="9.140625" style="1"/>
    <col min="13498" max="13498" width="1.7109375" style="1" customWidth="1"/>
    <col min="13499" max="13499" width="18" style="1" bestFit="1" customWidth="1"/>
    <col min="13500" max="13501" width="12.7109375" style="1" bestFit="1" customWidth="1"/>
    <col min="13502" max="13502" width="12.7109375" style="1" customWidth="1"/>
    <col min="13503" max="13503" width="12.85546875" style="1" bestFit="1" customWidth="1"/>
    <col min="13504" max="13504" width="11.28515625" style="1" bestFit="1" customWidth="1"/>
    <col min="13505" max="13505" width="12.85546875" style="1" bestFit="1" customWidth="1"/>
    <col min="13506" max="13506" width="10.42578125" style="1" bestFit="1" customWidth="1"/>
    <col min="13507" max="13507" width="12" style="1" bestFit="1" customWidth="1"/>
    <col min="13508" max="13508" width="11.28515625" style="1" bestFit="1" customWidth="1"/>
    <col min="13509" max="13509" width="12.85546875" style="1" bestFit="1" customWidth="1"/>
    <col min="13510" max="13753" width="9.140625" style="1"/>
    <col min="13754" max="13754" width="1.7109375" style="1" customWidth="1"/>
    <col min="13755" max="13755" width="18" style="1" bestFit="1" customWidth="1"/>
    <col min="13756" max="13757" width="12.7109375" style="1" bestFit="1" customWidth="1"/>
    <col min="13758" max="13758" width="12.7109375" style="1" customWidth="1"/>
    <col min="13759" max="13759" width="12.85546875" style="1" bestFit="1" customWidth="1"/>
    <col min="13760" max="13760" width="11.28515625" style="1" bestFit="1" customWidth="1"/>
    <col min="13761" max="13761" width="12.85546875" style="1" bestFit="1" customWidth="1"/>
    <col min="13762" max="13762" width="10.42578125" style="1" bestFit="1" customWidth="1"/>
    <col min="13763" max="13763" width="12" style="1" bestFit="1" customWidth="1"/>
    <col min="13764" max="13764" width="11.28515625" style="1" bestFit="1" customWidth="1"/>
    <col min="13765" max="13765" width="12.85546875" style="1" bestFit="1" customWidth="1"/>
    <col min="13766" max="14009" width="9.140625" style="1"/>
    <col min="14010" max="14010" width="1.7109375" style="1" customWidth="1"/>
    <col min="14011" max="14011" width="18" style="1" bestFit="1" customWidth="1"/>
    <col min="14012" max="14013" width="12.7109375" style="1" bestFit="1" customWidth="1"/>
    <col min="14014" max="14014" width="12.7109375" style="1" customWidth="1"/>
    <col min="14015" max="14015" width="12.85546875" style="1" bestFit="1" customWidth="1"/>
    <col min="14016" max="14016" width="11.28515625" style="1" bestFit="1" customWidth="1"/>
    <col min="14017" max="14017" width="12.85546875" style="1" bestFit="1" customWidth="1"/>
    <col min="14018" max="14018" width="10.42578125" style="1" bestFit="1" customWidth="1"/>
    <col min="14019" max="14019" width="12" style="1" bestFit="1" customWidth="1"/>
    <col min="14020" max="14020" width="11.28515625" style="1" bestFit="1" customWidth="1"/>
    <col min="14021" max="14021" width="12.85546875" style="1" bestFit="1" customWidth="1"/>
    <col min="14022" max="14265" width="9.140625" style="1"/>
    <col min="14266" max="14266" width="1.7109375" style="1" customWidth="1"/>
    <col min="14267" max="14267" width="18" style="1" bestFit="1" customWidth="1"/>
    <col min="14268" max="14269" width="12.7109375" style="1" bestFit="1" customWidth="1"/>
    <col min="14270" max="14270" width="12.7109375" style="1" customWidth="1"/>
    <col min="14271" max="14271" width="12.85546875" style="1" bestFit="1" customWidth="1"/>
    <col min="14272" max="14272" width="11.28515625" style="1" bestFit="1" customWidth="1"/>
    <col min="14273" max="14273" width="12.85546875" style="1" bestFit="1" customWidth="1"/>
    <col min="14274" max="14274" width="10.42578125" style="1" bestFit="1" customWidth="1"/>
    <col min="14275" max="14275" width="12" style="1" bestFit="1" customWidth="1"/>
    <col min="14276" max="14276" width="11.28515625" style="1" bestFit="1" customWidth="1"/>
    <col min="14277" max="14277" width="12.85546875" style="1" bestFit="1" customWidth="1"/>
    <col min="14278" max="14521" width="9.140625" style="1"/>
    <col min="14522" max="14522" width="1.7109375" style="1" customWidth="1"/>
    <col min="14523" max="14523" width="18" style="1" bestFit="1" customWidth="1"/>
    <col min="14524" max="14525" width="12.7109375" style="1" bestFit="1" customWidth="1"/>
    <col min="14526" max="14526" width="12.7109375" style="1" customWidth="1"/>
    <col min="14527" max="14527" width="12.85546875" style="1" bestFit="1" customWidth="1"/>
    <col min="14528" max="14528" width="11.28515625" style="1" bestFit="1" customWidth="1"/>
    <col min="14529" max="14529" width="12.85546875" style="1" bestFit="1" customWidth="1"/>
    <col min="14530" max="14530" width="10.42578125" style="1" bestFit="1" customWidth="1"/>
    <col min="14531" max="14531" width="12" style="1" bestFit="1" customWidth="1"/>
    <col min="14532" max="14532" width="11.28515625" style="1" bestFit="1" customWidth="1"/>
    <col min="14533" max="14533" width="12.85546875" style="1" bestFit="1" customWidth="1"/>
    <col min="14534" max="14777" width="9.140625" style="1"/>
    <col min="14778" max="14778" width="1.7109375" style="1" customWidth="1"/>
    <col min="14779" max="14779" width="18" style="1" bestFit="1" customWidth="1"/>
    <col min="14780" max="14781" width="12.7109375" style="1" bestFit="1" customWidth="1"/>
    <col min="14782" max="14782" width="12.7109375" style="1" customWidth="1"/>
    <col min="14783" max="14783" width="12.85546875" style="1" bestFit="1" customWidth="1"/>
    <col min="14784" max="14784" width="11.28515625" style="1" bestFit="1" customWidth="1"/>
    <col min="14785" max="14785" width="12.85546875" style="1" bestFit="1" customWidth="1"/>
    <col min="14786" max="14786" width="10.42578125" style="1" bestFit="1" customWidth="1"/>
    <col min="14787" max="14787" width="12" style="1" bestFit="1" customWidth="1"/>
    <col min="14788" max="14788" width="11.28515625" style="1" bestFit="1" customWidth="1"/>
    <col min="14789" max="14789" width="12.85546875" style="1" bestFit="1" customWidth="1"/>
    <col min="14790" max="15033" width="9.140625" style="1"/>
    <col min="15034" max="15034" width="1.7109375" style="1" customWidth="1"/>
    <col min="15035" max="15035" width="18" style="1" bestFit="1" customWidth="1"/>
    <col min="15036" max="15037" width="12.7109375" style="1" bestFit="1" customWidth="1"/>
    <col min="15038" max="15038" width="12.7109375" style="1" customWidth="1"/>
    <col min="15039" max="15039" width="12.85546875" style="1" bestFit="1" customWidth="1"/>
    <col min="15040" max="15040" width="11.28515625" style="1" bestFit="1" customWidth="1"/>
    <col min="15041" max="15041" width="12.85546875" style="1" bestFit="1" customWidth="1"/>
    <col min="15042" max="15042" width="10.42578125" style="1" bestFit="1" customWidth="1"/>
    <col min="15043" max="15043" width="12" style="1" bestFit="1" customWidth="1"/>
    <col min="15044" max="15044" width="11.28515625" style="1" bestFit="1" customWidth="1"/>
    <col min="15045" max="15045" width="12.85546875" style="1" bestFit="1" customWidth="1"/>
    <col min="15046" max="15289" width="9.140625" style="1"/>
    <col min="15290" max="15290" width="1.7109375" style="1" customWidth="1"/>
    <col min="15291" max="15291" width="18" style="1" bestFit="1" customWidth="1"/>
    <col min="15292" max="15293" width="12.7109375" style="1" bestFit="1" customWidth="1"/>
    <col min="15294" max="15294" width="12.7109375" style="1" customWidth="1"/>
    <col min="15295" max="15295" width="12.85546875" style="1" bestFit="1" customWidth="1"/>
    <col min="15296" max="15296" width="11.28515625" style="1" bestFit="1" customWidth="1"/>
    <col min="15297" max="15297" width="12.85546875" style="1" bestFit="1" customWidth="1"/>
    <col min="15298" max="15298" width="10.42578125" style="1" bestFit="1" customWidth="1"/>
    <col min="15299" max="15299" width="12" style="1" bestFit="1" customWidth="1"/>
    <col min="15300" max="15300" width="11.28515625" style="1" bestFit="1" customWidth="1"/>
    <col min="15301" max="15301" width="12.85546875" style="1" bestFit="1" customWidth="1"/>
    <col min="15302" max="15545" width="9.140625" style="1"/>
    <col min="15546" max="15546" width="1.7109375" style="1" customWidth="1"/>
    <col min="15547" max="15547" width="18" style="1" bestFit="1" customWidth="1"/>
    <col min="15548" max="15549" width="12.7109375" style="1" bestFit="1" customWidth="1"/>
    <col min="15550" max="15550" width="12.7109375" style="1" customWidth="1"/>
    <col min="15551" max="15551" width="12.85546875" style="1" bestFit="1" customWidth="1"/>
    <col min="15552" max="15552" width="11.28515625" style="1" bestFit="1" customWidth="1"/>
    <col min="15553" max="15553" width="12.85546875" style="1" bestFit="1" customWidth="1"/>
    <col min="15554" max="15554" width="10.42578125" style="1" bestFit="1" customWidth="1"/>
    <col min="15555" max="15555" width="12" style="1" bestFit="1" customWidth="1"/>
    <col min="15556" max="15556" width="11.28515625" style="1" bestFit="1" customWidth="1"/>
    <col min="15557" max="15557" width="12.85546875" style="1" bestFit="1" customWidth="1"/>
    <col min="15558" max="15801" width="9.140625" style="1"/>
    <col min="15802" max="15802" width="1.7109375" style="1" customWidth="1"/>
    <col min="15803" max="15803" width="18" style="1" bestFit="1" customWidth="1"/>
    <col min="15804" max="15805" width="12.7109375" style="1" bestFit="1" customWidth="1"/>
    <col min="15806" max="15806" width="12.7109375" style="1" customWidth="1"/>
    <col min="15807" max="15807" width="12.85546875" style="1" bestFit="1" customWidth="1"/>
    <col min="15808" max="15808" width="11.28515625" style="1" bestFit="1" customWidth="1"/>
    <col min="15809" max="15809" width="12.85546875" style="1" bestFit="1" customWidth="1"/>
    <col min="15810" max="15810" width="10.42578125" style="1" bestFit="1" customWidth="1"/>
    <col min="15811" max="15811" width="12" style="1" bestFit="1" customWidth="1"/>
    <col min="15812" max="15812" width="11.28515625" style="1" bestFit="1" customWidth="1"/>
    <col min="15813" max="15813" width="12.85546875" style="1" bestFit="1" customWidth="1"/>
    <col min="15814" max="16057" width="9.140625" style="1"/>
    <col min="16058" max="16058" width="1.7109375" style="1" customWidth="1"/>
    <col min="16059" max="16059" width="18" style="1" bestFit="1" customWidth="1"/>
    <col min="16060" max="16061" width="12.7109375" style="1" bestFit="1" customWidth="1"/>
    <col min="16062" max="16062" width="12.7109375" style="1" customWidth="1"/>
    <col min="16063" max="16063" width="12.85546875" style="1" bestFit="1" customWidth="1"/>
    <col min="16064" max="16064" width="11.28515625" style="1" bestFit="1" customWidth="1"/>
    <col min="16065" max="16065" width="12.85546875" style="1" bestFit="1" customWidth="1"/>
    <col min="16066" max="16066" width="10.42578125" style="1" bestFit="1" customWidth="1"/>
    <col min="16067" max="16067" width="12" style="1" bestFit="1" customWidth="1"/>
    <col min="16068" max="16068" width="11.28515625" style="1" bestFit="1" customWidth="1"/>
    <col min="16069" max="16069" width="12.85546875" style="1" bestFit="1" customWidth="1"/>
    <col min="16070" max="16384" width="9.140625" style="1"/>
  </cols>
  <sheetData>
    <row r="2" spans="2:18" ht="18">
      <c r="B2" s="205" t="s">
        <v>76</v>
      </c>
      <c r="C2" s="206"/>
      <c r="D2" s="206"/>
      <c r="E2" s="206"/>
      <c r="F2" s="206"/>
      <c r="G2" s="206"/>
      <c r="H2" s="206"/>
      <c r="I2" s="206"/>
      <c r="J2" s="206"/>
      <c r="K2" s="206"/>
      <c r="R2" s="10"/>
    </row>
    <row r="3" spans="2:18" ht="18">
      <c r="B3" s="53"/>
      <c r="C3" s="53"/>
      <c r="D3" s="53"/>
      <c r="E3" s="53"/>
      <c r="F3" s="53"/>
    </row>
    <row r="4" spans="2:18" s="23" customFormat="1" ht="13.5" thickBot="1">
      <c r="C4" s="199"/>
      <c r="D4" s="199"/>
      <c r="E4" s="199"/>
      <c r="F4" s="199"/>
      <c r="G4" s="199"/>
      <c r="H4" s="199"/>
      <c r="I4" s="199"/>
      <c r="J4" s="199"/>
      <c r="K4" s="199"/>
      <c r="M4" s="1"/>
      <c r="N4" s="1"/>
      <c r="O4" s="1"/>
    </row>
    <row r="5" spans="2:18" ht="15">
      <c r="B5" s="54" t="s">
        <v>41</v>
      </c>
      <c r="C5" s="80" t="s">
        <v>63</v>
      </c>
      <c r="D5" s="80" t="s">
        <v>64</v>
      </c>
      <c r="E5" s="80" t="s">
        <v>65</v>
      </c>
      <c r="F5" s="82" t="s">
        <v>66</v>
      </c>
      <c r="G5" s="83" t="s">
        <v>71</v>
      </c>
    </row>
    <row r="6" spans="2:18" ht="12.75" customHeight="1">
      <c r="B6" s="55" t="s">
        <v>36</v>
      </c>
      <c r="C6" s="56">
        <v>753.70346499999994</v>
      </c>
      <c r="D6" s="56">
        <v>692.95322999999996</v>
      </c>
      <c r="E6" s="56">
        <v>650.52197999999987</v>
      </c>
      <c r="F6" s="57">
        <v>558.98362999999995</v>
      </c>
      <c r="G6" s="64">
        <v>822.883375</v>
      </c>
    </row>
    <row r="7" spans="2:18">
      <c r="B7" s="59" t="s">
        <v>40</v>
      </c>
      <c r="C7" s="58">
        <v>1507.7803249999999</v>
      </c>
      <c r="D7" s="58">
        <v>1385.895145</v>
      </c>
      <c r="E7" s="58">
        <v>1296.642425</v>
      </c>
      <c r="F7" s="60">
        <v>1115.13851</v>
      </c>
      <c r="G7" s="64">
        <v>1645.5970249999998</v>
      </c>
    </row>
    <row r="8" spans="2:18">
      <c r="B8" s="59" t="s">
        <v>9</v>
      </c>
      <c r="C8" s="58">
        <v>1402.1321700000001</v>
      </c>
      <c r="D8" s="58">
        <v>1282.41947</v>
      </c>
      <c r="E8" s="58">
        <v>1218.10501</v>
      </c>
      <c r="F8" s="60">
        <v>1047.5766450000001</v>
      </c>
      <c r="G8" s="64">
        <v>1530.342435</v>
      </c>
      <c r="M8" s="10"/>
      <c r="N8" s="10"/>
    </row>
    <row r="9" spans="2:18">
      <c r="B9" s="59" t="s">
        <v>8</v>
      </c>
      <c r="C9" s="58">
        <v>2155.86958</v>
      </c>
      <c r="D9" s="58">
        <v>1971.88768</v>
      </c>
      <c r="E9" s="58">
        <v>1854.245625</v>
      </c>
      <c r="F9" s="60">
        <v>1594.6455799999999</v>
      </c>
      <c r="G9" s="64">
        <v>2353.0787150000001</v>
      </c>
    </row>
    <row r="10" spans="2:18" ht="13.5" thickBot="1">
      <c r="B10" s="61" t="s">
        <v>37</v>
      </c>
      <c r="C10" s="66"/>
      <c r="D10" s="66"/>
      <c r="E10" s="66"/>
      <c r="F10" s="79"/>
      <c r="G10" s="67"/>
    </row>
    <row r="11" spans="2:18" ht="13.5" thickBot="1">
      <c r="B11" s="23"/>
      <c r="C11" s="199"/>
      <c r="D11" s="199"/>
      <c r="E11" s="199"/>
      <c r="F11" s="199"/>
      <c r="G11" s="199"/>
      <c r="H11" s="199"/>
      <c r="I11" s="199"/>
      <c r="J11" s="199"/>
      <c r="K11" s="199"/>
    </row>
    <row r="12" spans="2:18" ht="15">
      <c r="B12" s="54" t="s">
        <v>41</v>
      </c>
      <c r="C12" s="80" t="s">
        <v>67</v>
      </c>
      <c r="D12" s="80" t="s">
        <v>68</v>
      </c>
      <c r="E12" s="80" t="s">
        <v>69</v>
      </c>
      <c r="F12" s="80" t="s">
        <v>70</v>
      </c>
      <c r="G12" s="84" t="s">
        <v>75</v>
      </c>
      <c r="H12" s="74"/>
      <c r="I12" s="74"/>
      <c r="J12" s="74"/>
      <c r="K12" s="74"/>
    </row>
    <row r="13" spans="2:18">
      <c r="B13" s="55" t="s">
        <v>36</v>
      </c>
      <c r="C13" s="58">
        <v>783.575065</v>
      </c>
      <c r="D13" s="58">
        <v>761.64659499999993</v>
      </c>
      <c r="E13" s="58">
        <v>715.57191499999988</v>
      </c>
      <c r="F13" s="58">
        <v>616.44119999999987</v>
      </c>
      <c r="G13" s="64">
        <v>851.37</v>
      </c>
      <c r="H13" s="74"/>
      <c r="I13" s="74"/>
      <c r="J13" s="74"/>
      <c r="K13" s="74"/>
    </row>
    <row r="14" spans="2:18">
      <c r="B14" s="59" t="s">
        <v>40</v>
      </c>
      <c r="C14" s="58">
        <v>1568.971845</v>
      </c>
      <c r="D14" s="58">
        <v>1524.933865</v>
      </c>
      <c r="E14" s="58">
        <v>1376.22082</v>
      </c>
      <c r="F14" s="58">
        <v>1228.40166</v>
      </c>
      <c r="G14" s="64">
        <v>1702.75</v>
      </c>
      <c r="H14" s="74"/>
      <c r="I14" s="74"/>
      <c r="J14" s="74"/>
      <c r="K14" s="74"/>
    </row>
    <row r="15" spans="2:18">
      <c r="B15" s="59" t="s">
        <v>9</v>
      </c>
      <c r="C15" s="58">
        <v>1457.32674</v>
      </c>
      <c r="D15" s="58">
        <v>1419.7609399999999</v>
      </c>
      <c r="E15" s="58">
        <v>1279.896225</v>
      </c>
      <c r="F15" s="58">
        <v>1148.1330499999999</v>
      </c>
      <c r="G15" s="64">
        <v>1523.96</v>
      </c>
      <c r="H15" s="74"/>
      <c r="I15" s="74"/>
      <c r="J15" s="74"/>
      <c r="K15" s="74"/>
    </row>
    <row r="16" spans="2:18">
      <c r="B16" s="59" t="s">
        <v>8</v>
      </c>
      <c r="C16" s="58">
        <v>2241.8183199999999</v>
      </c>
      <c r="D16" s="58">
        <v>2182.1090650000001</v>
      </c>
      <c r="E16" s="58">
        <v>1968.006635</v>
      </c>
      <c r="F16" s="58">
        <v>1774.1693699999998</v>
      </c>
      <c r="G16" s="64">
        <v>2375.34</v>
      </c>
      <c r="H16" s="74"/>
      <c r="I16" s="74"/>
      <c r="J16" s="74"/>
      <c r="K16" s="74"/>
    </row>
    <row r="17" spans="2:11" ht="13.5" thickBot="1">
      <c r="B17" s="61" t="s">
        <v>37</v>
      </c>
      <c r="C17" s="66"/>
      <c r="D17" s="66"/>
      <c r="E17" s="66"/>
      <c r="F17" s="66"/>
      <c r="G17" s="81"/>
      <c r="H17" s="74"/>
      <c r="I17" s="74"/>
      <c r="J17" s="74"/>
      <c r="K17" s="74"/>
    </row>
    <row r="18" spans="2:11">
      <c r="B18" s="23"/>
      <c r="C18" s="74"/>
      <c r="D18" s="74"/>
      <c r="E18" s="74"/>
      <c r="F18" s="74"/>
      <c r="G18" s="74"/>
      <c r="H18" s="74"/>
      <c r="I18" s="74"/>
      <c r="J18" s="74"/>
      <c r="K18" s="74"/>
    </row>
    <row r="19" spans="2:11">
      <c r="B19" s="23"/>
      <c r="C19" s="74"/>
      <c r="D19" s="74"/>
      <c r="E19" s="74"/>
      <c r="F19" s="74"/>
      <c r="G19" s="74"/>
      <c r="H19" s="74"/>
      <c r="I19" s="74"/>
      <c r="J19" s="74"/>
      <c r="K19" s="74"/>
    </row>
    <row r="20" spans="2:11" ht="13.5" thickBot="1">
      <c r="B20" s="23"/>
      <c r="C20" s="74"/>
      <c r="D20" s="74"/>
      <c r="E20" s="74"/>
      <c r="F20" s="74"/>
      <c r="G20" s="74"/>
      <c r="H20" s="74"/>
      <c r="I20" s="74"/>
      <c r="J20" s="74"/>
      <c r="K20" s="74"/>
    </row>
    <row r="21" spans="2:11" ht="15">
      <c r="B21" s="54" t="s">
        <v>42</v>
      </c>
      <c r="C21" s="90" t="s">
        <v>53</v>
      </c>
      <c r="D21" s="90" t="s">
        <v>53</v>
      </c>
      <c r="E21" s="90" t="s">
        <v>53</v>
      </c>
      <c r="F21" s="90" t="s">
        <v>53</v>
      </c>
      <c r="G21" s="91" t="s">
        <v>53</v>
      </c>
    </row>
    <row r="22" spans="2:11">
      <c r="B22" s="92" t="s">
        <v>54</v>
      </c>
      <c r="C22" s="88" t="s">
        <v>43</v>
      </c>
      <c r="D22" s="88" t="s">
        <v>55</v>
      </c>
      <c r="E22" s="88" t="s">
        <v>56</v>
      </c>
      <c r="F22" s="88" t="s">
        <v>57</v>
      </c>
      <c r="G22" s="93" t="s">
        <v>58</v>
      </c>
    </row>
    <row r="23" spans="2:11">
      <c r="B23" s="68" t="s">
        <v>36</v>
      </c>
      <c r="C23" s="85">
        <v>410.54</v>
      </c>
      <c r="D23" s="86">
        <v>314.29419999999999</v>
      </c>
      <c r="E23" s="86">
        <v>450.66620000000006</v>
      </c>
      <c r="F23" s="86">
        <v>299.66820000000001</v>
      </c>
      <c r="G23" s="94">
        <v>288.27999999999997</v>
      </c>
    </row>
    <row r="24" spans="2:11" ht="12.75" customHeight="1">
      <c r="B24" s="68" t="s">
        <v>40</v>
      </c>
      <c r="C24" s="85">
        <v>410.54</v>
      </c>
      <c r="D24" s="86">
        <v>314.29419999999999</v>
      </c>
      <c r="E24" s="86">
        <v>450.66620000000006</v>
      </c>
      <c r="F24" s="86">
        <v>550.21570000000008</v>
      </c>
      <c r="G24" s="94">
        <v>529.30999999999995</v>
      </c>
    </row>
    <row r="25" spans="2:11">
      <c r="B25" s="68" t="s">
        <v>9</v>
      </c>
      <c r="C25" s="85">
        <v>410.54</v>
      </c>
      <c r="D25" s="86">
        <v>314.29419999999999</v>
      </c>
      <c r="E25" s="86">
        <v>450.66620000000006</v>
      </c>
      <c r="F25" s="86">
        <v>400.38160000000005</v>
      </c>
      <c r="G25" s="94">
        <v>385.17</v>
      </c>
    </row>
    <row r="26" spans="2:11" ht="13.5" thickBot="1">
      <c r="B26" s="69" t="s">
        <v>8</v>
      </c>
      <c r="C26" s="95">
        <v>410.54</v>
      </c>
      <c r="D26" s="96">
        <v>314.29419999999999</v>
      </c>
      <c r="E26" s="96">
        <v>450.66620000000006</v>
      </c>
      <c r="F26" s="96">
        <v>743.55700000000002</v>
      </c>
      <c r="G26" s="97">
        <v>715.3</v>
      </c>
    </row>
    <row r="27" spans="2:11">
      <c r="C27" s="71"/>
      <c r="D27" s="71"/>
      <c r="E27" s="71"/>
      <c r="F27" s="71"/>
      <c r="G27" s="71"/>
    </row>
    <row r="28" spans="2:11" ht="13.5" thickBot="1">
      <c r="B28" s="23"/>
      <c r="C28" s="23"/>
      <c r="D28" s="23"/>
      <c r="E28" s="23"/>
      <c r="F28" s="23"/>
      <c r="G28" s="23"/>
      <c r="H28" s="23"/>
    </row>
    <row r="29" spans="2:11" ht="15">
      <c r="B29" s="54" t="s">
        <v>78</v>
      </c>
      <c r="C29" s="90" t="s">
        <v>53</v>
      </c>
      <c r="D29" s="98" t="s">
        <v>53</v>
      </c>
      <c r="E29" s="98" t="s">
        <v>53</v>
      </c>
      <c r="F29" s="99" t="s">
        <v>53</v>
      </c>
      <c r="G29" s="75"/>
      <c r="H29" s="75"/>
    </row>
    <row r="30" spans="2:11">
      <c r="B30" s="92" t="s">
        <v>54</v>
      </c>
      <c r="C30" s="88" t="s">
        <v>59</v>
      </c>
      <c r="D30" s="89" t="s">
        <v>60</v>
      </c>
      <c r="E30" s="89" t="s">
        <v>61</v>
      </c>
      <c r="F30" s="100" t="s">
        <v>62</v>
      </c>
      <c r="G30" s="10"/>
      <c r="H30" s="10"/>
    </row>
    <row r="31" spans="2:11">
      <c r="B31" s="68" t="s">
        <v>36</v>
      </c>
      <c r="C31" s="87">
        <v>299.66820000000001</v>
      </c>
      <c r="D31" s="87">
        <v>299.66820000000001</v>
      </c>
      <c r="E31" s="87">
        <v>288.27999999999997</v>
      </c>
      <c r="F31" s="101">
        <v>288.27999999999997</v>
      </c>
      <c r="G31" s="10"/>
      <c r="H31" s="10"/>
    </row>
    <row r="32" spans="2:11">
      <c r="B32" s="68" t="s">
        <v>40</v>
      </c>
      <c r="C32" s="87">
        <v>550.21570000000008</v>
      </c>
      <c r="D32" s="87">
        <v>550.21570000000008</v>
      </c>
      <c r="E32" s="87">
        <v>529.30999999999995</v>
      </c>
      <c r="F32" s="101">
        <v>529.30999999999995</v>
      </c>
      <c r="G32" s="10"/>
      <c r="H32" s="10"/>
    </row>
    <row r="33" spans="2:8" ht="12.75" customHeight="1">
      <c r="B33" s="68" t="s">
        <v>9</v>
      </c>
      <c r="C33" s="87">
        <v>400.38160000000005</v>
      </c>
      <c r="D33" s="87">
        <v>400.38160000000005</v>
      </c>
      <c r="E33" s="87">
        <v>385.17</v>
      </c>
      <c r="F33" s="101">
        <v>385.17</v>
      </c>
      <c r="G33" s="10"/>
      <c r="H33" s="10"/>
    </row>
    <row r="34" spans="2:8" ht="13.5" thickBot="1">
      <c r="B34" s="69" t="s">
        <v>8</v>
      </c>
      <c r="C34" s="102">
        <v>743.55700000000002</v>
      </c>
      <c r="D34" s="102">
        <v>743.55700000000002</v>
      </c>
      <c r="E34" s="102">
        <v>715.3</v>
      </c>
      <c r="F34" s="103">
        <v>715.3</v>
      </c>
      <c r="G34" s="10"/>
      <c r="H34" s="10"/>
    </row>
    <row r="35" spans="2:8">
      <c r="B35" s="23"/>
      <c r="C35" s="71"/>
      <c r="D35" s="72"/>
      <c r="E35" s="72"/>
      <c r="F35" s="72"/>
      <c r="G35" s="199"/>
      <c r="H35" s="199"/>
    </row>
    <row r="36" spans="2:8" ht="15">
      <c r="B36" s="70" t="s">
        <v>77</v>
      </c>
      <c r="C36" s="75"/>
      <c r="D36" s="75"/>
      <c r="E36" s="75"/>
      <c r="F36" s="75"/>
      <c r="G36" s="75"/>
      <c r="H36" s="75"/>
    </row>
    <row r="37" spans="2:8">
      <c r="C37" s="10"/>
      <c r="D37" s="10"/>
      <c r="E37" s="10"/>
      <c r="F37" s="10"/>
      <c r="G37" s="10"/>
      <c r="H37" s="10"/>
    </row>
    <row r="38" spans="2:8">
      <c r="C38" s="10"/>
      <c r="D38" s="10"/>
      <c r="E38" s="10"/>
      <c r="F38" s="10"/>
      <c r="G38" s="10"/>
      <c r="H38" s="10"/>
    </row>
    <row r="39" spans="2:8">
      <c r="C39" s="10"/>
      <c r="D39" s="10"/>
      <c r="E39" s="10"/>
      <c r="F39" s="10"/>
      <c r="G39" s="10"/>
      <c r="H39" s="10"/>
    </row>
    <row r="40" spans="2:8">
      <c r="C40" s="10"/>
      <c r="D40" s="10"/>
      <c r="E40" s="10"/>
      <c r="F40" s="10"/>
      <c r="G40" s="10"/>
      <c r="H40" s="10"/>
    </row>
    <row r="41" spans="2:8" ht="12.75" customHeight="1">
      <c r="C41" s="10"/>
      <c r="D41" s="10"/>
      <c r="E41" s="10"/>
      <c r="F41" s="10"/>
      <c r="G41" s="10"/>
      <c r="H41" s="10"/>
    </row>
    <row r="42" spans="2:8">
      <c r="B42" s="23"/>
      <c r="C42" s="199"/>
      <c r="D42" s="199"/>
      <c r="E42" s="199"/>
      <c r="F42" s="199"/>
      <c r="G42" s="199"/>
      <c r="H42" s="199"/>
    </row>
    <row r="43" spans="2:8" ht="15">
      <c r="B43" s="76"/>
      <c r="C43" s="75"/>
      <c r="D43" s="75"/>
      <c r="E43" s="75"/>
      <c r="F43" s="75"/>
      <c r="G43" s="75"/>
      <c r="H43" s="75"/>
    </row>
    <row r="44" spans="2:8">
      <c r="C44" s="10"/>
      <c r="D44" s="10"/>
      <c r="E44" s="10"/>
      <c r="F44" s="10"/>
      <c r="G44" s="10"/>
      <c r="H44" s="10"/>
    </row>
    <row r="45" spans="2:8">
      <c r="C45" s="10"/>
      <c r="D45" s="10"/>
      <c r="E45" s="10"/>
      <c r="F45" s="10"/>
      <c r="G45" s="10"/>
      <c r="H45" s="10"/>
    </row>
    <row r="46" spans="2:8">
      <c r="C46" s="10"/>
      <c r="D46" s="10"/>
      <c r="E46" s="10"/>
      <c r="F46" s="10"/>
      <c r="G46" s="10"/>
      <c r="H46" s="10"/>
    </row>
    <row r="47" spans="2:8">
      <c r="C47" s="10"/>
      <c r="D47" s="10"/>
      <c r="E47" s="10"/>
      <c r="F47" s="10"/>
      <c r="G47" s="10"/>
      <c r="H47" s="10"/>
    </row>
    <row r="48" spans="2:8">
      <c r="C48" s="10"/>
      <c r="D48" s="10"/>
      <c r="E48" s="10"/>
      <c r="F48" s="10"/>
      <c r="G48" s="10"/>
      <c r="H48" s="10"/>
    </row>
    <row r="49" spans="2:3" ht="13.5" customHeight="1"/>
    <row r="51" spans="2:3" ht="15">
      <c r="B51" s="76"/>
      <c r="C51" s="77"/>
    </row>
    <row r="52" spans="2:3">
      <c r="C52" s="78"/>
    </row>
    <row r="53" spans="2:3">
      <c r="C53" s="78"/>
    </row>
    <row r="54" spans="2:3">
      <c r="C54" s="78"/>
    </row>
    <row r="55" spans="2:3">
      <c r="C55" s="78"/>
    </row>
    <row r="56" spans="2:3">
      <c r="C56" s="78"/>
    </row>
    <row r="57" spans="2:3" ht="13.5" customHeight="1"/>
  </sheetData>
  <mergeCells count="8">
    <mergeCell ref="G35:H35"/>
    <mergeCell ref="C42:F42"/>
    <mergeCell ref="G42:H42"/>
    <mergeCell ref="B2:K2"/>
    <mergeCell ref="C4:H4"/>
    <mergeCell ref="I4:K4"/>
    <mergeCell ref="C11:H11"/>
    <mergeCell ref="I11:K11"/>
  </mergeCells>
  <pageMargins left="0.25" right="0.25" top="0.75" bottom="0.75" header="0.3" footer="0.3"/>
  <pageSetup scale="69" orientation="portrait" horizontalDpi="1200" verticalDpi="1200" r:id="rId1"/>
  <colBreaks count="1" manualBreakCount="1">
    <brk id="9" max="36"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Benefit Contribution Calculator</vt:lpstr>
      <vt:lpstr>Ch 78 Contribution %s</vt:lpstr>
      <vt:lpstr>2026 Premium</vt:lpstr>
      <vt:lpstr>Sheet1</vt:lpstr>
      <vt:lpstr>'Benefit Contribution Calculator'!Print_Area</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Matthew Lineberger</dc:creator>
  <cp:lastModifiedBy>Matthew Zizzamia</cp:lastModifiedBy>
  <cp:lastPrinted>2023-10-03T17:46:15Z</cp:lastPrinted>
  <dcterms:created xsi:type="dcterms:W3CDTF">2016-05-26T18:57:14Z</dcterms:created>
  <dcterms:modified xsi:type="dcterms:W3CDTF">2026-01-08T19:48:42Z</dcterms:modified>
</cp:coreProperties>
</file>